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приложение!$A$3:$F$553</definedName>
    <definedName name="_xlnm.Print_Titles" localSheetId="0">приложение!$3:$3</definedName>
    <definedName name="_xlnm.Print_Area" localSheetId="0">приложение!$A$1:$G$553</definedName>
  </definedNames>
  <calcPr calcId="145621"/>
</workbook>
</file>

<file path=xl/calcChain.xml><?xml version="1.0" encoding="utf-8"?>
<calcChain xmlns="http://schemas.openxmlformats.org/spreadsheetml/2006/main">
  <c r="G5" i="5" l="1"/>
  <c r="G6" i="5"/>
  <c r="G7" i="5"/>
  <c r="G8" i="5"/>
  <c r="G9" i="5"/>
  <c r="G15" i="5"/>
  <c r="G16" i="5"/>
  <c r="G17" i="5"/>
  <c r="G18" i="5"/>
  <c r="G19" i="5"/>
  <c r="G20" i="5"/>
  <c r="G21"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7" i="5"/>
  <c r="G58" i="5"/>
  <c r="G59" i="5"/>
  <c r="G60" i="5"/>
  <c r="G61" i="5"/>
  <c r="G62" i="5"/>
  <c r="G63" i="5"/>
  <c r="G64" i="5"/>
  <c r="G65" i="5"/>
  <c r="G66" i="5"/>
  <c r="G67" i="5"/>
  <c r="G68" i="5"/>
  <c r="G69" i="5"/>
  <c r="G70" i="5"/>
  <c r="G71" i="5"/>
  <c r="G72" i="5"/>
  <c r="G73" i="5"/>
  <c r="G74" i="5"/>
  <c r="G75" i="5"/>
  <c r="G76" i="5"/>
  <c r="G77" i="5"/>
  <c r="G79" i="5"/>
  <c r="G80" i="5"/>
  <c r="G82" i="5"/>
  <c r="G83" i="5"/>
  <c r="G84" i="5"/>
  <c r="G85" i="5"/>
  <c r="G86" i="5"/>
  <c r="G87" i="5"/>
  <c r="G88" i="5"/>
  <c r="G89" i="5"/>
  <c r="G90" i="5"/>
  <c r="G91" i="5"/>
  <c r="G92" i="5"/>
  <c r="G94" i="5"/>
  <c r="G95" i="5"/>
  <c r="G96" i="5"/>
  <c r="G97" i="5"/>
  <c r="G98" i="5"/>
  <c r="G99" i="5"/>
  <c r="G100" i="5"/>
  <c r="G102" i="5"/>
  <c r="G103" i="5"/>
  <c r="G106" i="5"/>
  <c r="G107" i="5"/>
  <c r="G111" i="5"/>
  <c r="G113" i="5"/>
  <c r="G118" i="5"/>
  <c r="G119" i="5"/>
  <c r="G120" i="5"/>
  <c r="G121" i="5"/>
  <c r="G122" i="5"/>
  <c r="G123" i="5"/>
  <c r="G126" i="5"/>
  <c r="G127" i="5"/>
  <c r="G128" i="5"/>
  <c r="G131" i="5"/>
  <c r="G132" i="5"/>
  <c r="G133" i="5"/>
  <c r="G134"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6" i="5"/>
  <c r="G187" i="5"/>
  <c r="G188" i="5"/>
  <c r="G189" i="5"/>
  <c r="G190" i="5"/>
  <c r="G191" i="5"/>
  <c r="G192" i="5"/>
  <c r="G193" i="5"/>
  <c r="G194" i="5"/>
  <c r="G195" i="5"/>
  <c r="G196" i="5"/>
  <c r="G197" i="5"/>
  <c r="G198" i="5"/>
  <c r="G199" i="5"/>
  <c r="G200" i="5"/>
  <c r="G201" i="5"/>
  <c r="G204" i="5"/>
  <c r="G205" i="5"/>
  <c r="G206" i="5"/>
  <c r="G207" i="5"/>
  <c r="G208" i="5"/>
  <c r="G209" i="5"/>
  <c r="G210" i="5"/>
  <c r="G211" i="5"/>
  <c r="G212" i="5"/>
  <c r="G213" i="5"/>
  <c r="G214" i="5"/>
  <c r="G215" i="5"/>
  <c r="G216" i="5"/>
  <c r="G217" i="5"/>
  <c r="G218" i="5"/>
  <c r="G219" i="5"/>
  <c r="G220" i="5"/>
  <c r="G221" i="5"/>
  <c r="G222" i="5"/>
  <c r="G223" i="5"/>
  <c r="G226" i="5"/>
  <c r="G227" i="5"/>
  <c r="G228" i="5"/>
  <c r="G229" i="5"/>
  <c r="G230" i="5"/>
  <c r="G231" i="5"/>
  <c r="G232" i="5"/>
  <c r="G233" i="5"/>
  <c r="G234" i="5"/>
  <c r="G235" i="5"/>
  <c r="G236" i="5"/>
  <c r="G237" i="5"/>
  <c r="G238" i="5"/>
  <c r="G239" i="5"/>
  <c r="G241" i="5"/>
  <c r="G242" i="5"/>
  <c r="G243" i="5"/>
  <c r="G244" i="5"/>
  <c r="G245" i="5"/>
  <c r="G246" i="5"/>
  <c r="G247" i="5"/>
  <c r="G248" i="5"/>
  <c r="G249" i="5"/>
  <c r="G250" i="5"/>
  <c r="G253" i="5"/>
  <c r="G254" i="5"/>
  <c r="G255" i="5"/>
  <c r="G256" i="5"/>
  <c r="G259" i="5"/>
  <c r="G260" i="5"/>
  <c r="G265" i="5"/>
  <c r="G266" i="5"/>
  <c r="G267" i="5"/>
  <c r="G268" i="5"/>
  <c r="G269" i="5"/>
  <c r="G270" i="5"/>
  <c r="G271" i="5"/>
  <c r="G272" i="5"/>
  <c r="G273" i="5"/>
  <c r="G274" i="5"/>
  <c r="G275" i="5"/>
  <c r="G276" i="5"/>
  <c r="G277" i="5"/>
  <c r="G278" i="5"/>
  <c r="G286" i="5"/>
  <c r="G287" i="5"/>
  <c r="G288" i="5"/>
  <c r="G289" i="5"/>
  <c r="G290" i="5"/>
  <c r="G291" i="5"/>
  <c r="G292" i="5"/>
  <c r="G293" i="5"/>
  <c r="G298" i="5"/>
  <c r="G299" i="5"/>
  <c r="G304" i="5"/>
  <c r="G305" i="5"/>
  <c r="G314" i="5"/>
  <c r="G315" i="5"/>
  <c r="G316" i="5"/>
  <c r="G317" i="5"/>
  <c r="G318" i="5"/>
  <c r="G319" i="5"/>
  <c r="G320" i="5"/>
  <c r="G321" i="5"/>
  <c r="G322" i="5"/>
  <c r="G323" i="5"/>
  <c r="G324" i="5"/>
  <c r="G325" i="5"/>
  <c r="G330" i="5"/>
  <c r="G331" i="5"/>
  <c r="G332" i="5"/>
  <c r="G333" i="5"/>
  <c r="G334" i="5"/>
  <c r="G335" i="5"/>
  <c r="G336" i="5"/>
  <c r="G337" i="5"/>
  <c r="G338" i="5"/>
  <c r="G339" i="5"/>
  <c r="G340" i="5"/>
  <c r="G341" i="5"/>
  <c r="G342" i="5"/>
  <c r="G343" i="5"/>
  <c r="G344" i="5"/>
  <c r="G345" i="5"/>
  <c r="G346" i="5"/>
  <c r="G349" i="5"/>
  <c r="G350" i="5"/>
  <c r="G353" i="5"/>
  <c r="G354" i="5"/>
  <c r="G356" i="5"/>
  <c r="G357" i="5"/>
  <c r="G358" i="5"/>
  <c r="G359" i="5"/>
  <c r="G360" i="5"/>
  <c r="G361" i="5"/>
  <c r="G362" i="5"/>
  <c r="G363" i="5"/>
  <c r="G364" i="5"/>
  <c r="G365" i="5"/>
  <c r="G366" i="5"/>
  <c r="G369" i="5"/>
  <c r="G376" i="5"/>
  <c r="G377" i="5"/>
  <c r="G380" i="5"/>
  <c r="G381" i="5"/>
  <c r="G384" i="5"/>
  <c r="G385" i="5"/>
  <c r="G386" i="5"/>
  <c r="G387" i="5"/>
  <c r="G390" i="5"/>
  <c r="G391" i="5"/>
  <c r="G392" i="5"/>
  <c r="G393" i="5"/>
  <c r="G394" i="5"/>
  <c r="G397" i="5"/>
  <c r="G398" i="5"/>
  <c r="G399" i="5"/>
  <c r="G400" i="5"/>
  <c r="G401" i="5"/>
  <c r="G402" i="5"/>
  <c r="G403" i="5"/>
  <c r="G404" i="5"/>
  <c r="G405" i="5"/>
  <c r="G406" i="5"/>
  <c r="G407" i="5"/>
  <c r="G408" i="5"/>
  <c r="G409" i="5"/>
  <c r="G410" i="5"/>
  <c r="G411" i="5"/>
  <c r="G412" i="5"/>
  <c r="G413" i="5"/>
  <c r="G414" i="5"/>
  <c r="G415" i="5"/>
  <c r="G418" i="5"/>
  <c r="G419" i="5"/>
  <c r="G420" i="5"/>
  <c r="G421" i="5"/>
  <c r="G422" i="5"/>
  <c r="G423" i="5"/>
  <c r="G424" i="5"/>
  <c r="G425" i="5"/>
  <c r="G426" i="5"/>
  <c r="G427" i="5"/>
  <c r="G428" i="5"/>
  <c r="G429" i="5"/>
  <c r="G430" i="5"/>
  <c r="G431" i="5"/>
  <c r="G433" i="5"/>
  <c r="G434" i="5"/>
  <c r="G435" i="5"/>
  <c r="G436" i="5"/>
  <c r="G437" i="5"/>
  <c r="G438" i="5"/>
  <c r="G439" i="5"/>
  <c r="G440" i="5"/>
  <c r="G441" i="5"/>
  <c r="G442" i="5"/>
  <c r="G443" i="5"/>
  <c r="G444" i="5"/>
  <c r="G445" i="5"/>
  <c r="G449" i="5"/>
  <c r="G450" i="5"/>
  <c r="G451" i="5"/>
  <c r="G452" i="5"/>
  <c r="G454" i="5"/>
  <c r="G455" i="5"/>
  <c r="G461" i="5"/>
  <c r="G462" i="5"/>
  <c r="G463" i="5"/>
  <c r="G464" i="5"/>
  <c r="G465" i="5"/>
  <c r="G466" i="5"/>
  <c r="G467" i="5"/>
  <c r="G468" i="5"/>
  <c r="G469" i="5"/>
  <c r="G470" i="5"/>
  <c r="G471" i="5"/>
  <c r="G472" i="5"/>
  <c r="G475" i="5"/>
  <c r="G484" i="5"/>
  <c r="G485" i="5"/>
  <c r="G486" i="5"/>
  <c r="G487" i="5"/>
  <c r="G488" i="5"/>
  <c r="G489" i="5"/>
  <c r="G490" i="5"/>
  <c r="G491" i="5"/>
  <c r="G493" i="5"/>
  <c r="G494" i="5"/>
  <c r="G499" i="5"/>
  <c r="G501" i="5"/>
  <c r="G502" i="5"/>
  <c r="G503" i="5"/>
  <c r="G504" i="5"/>
  <c r="G505" i="5"/>
  <c r="G506" i="5"/>
  <c r="G507" i="5"/>
  <c r="G508" i="5"/>
  <c r="G510" i="5"/>
  <c r="G511" i="5"/>
  <c r="G512" i="5"/>
  <c r="G513" i="5"/>
  <c r="G514" i="5"/>
  <c r="G515" i="5"/>
  <c r="G516" i="5"/>
  <c r="G517" i="5"/>
  <c r="G518" i="5"/>
  <c r="G519" i="5"/>
  <c r="G520" i="5"/>
  <c r="G521" i="5"/>
  <c r="G522" i="5"/>
  <c r="G527" i="5"/>
  <c r="G528" i="5"/>
  <c r="G529" i="5"/>
  <c r="G530" i="5"/>
  <c r="G532" i="5"/>
  <c r="G533" i="5"/>
  <c r="G534" i="5"/>
  <c r="G535" i="5"/>
  <c r="G545" i="5"/>
  <c r="G546" i="5"/>
  <c r="G547" i="5"/>
  <c r="G549" i="5"/>
  <c r="G550" i="5"/>
  <c r="G552" i="5"/>
  <c r="G553" i="5"/>
  <c r="G4" i="5"/>
  <c r="C431" i="5"/>
  <c r="D431" i="5"/>
  <c r="C248" i="5"/>
  <c r="D248" i="5"/>
  <c r="C145" i="5"/>
  <c r="D145" i="5"/>
  <c r="C504" i="5"/>
  <c r="C486" i="5"/>
  <c r="C454" i="5"/>
  <c r="C394" i="5"/>
  <c r="C426" i="5"/>
  <c r="C428" i="5"/>
  <c r="C422" i="5"/>
  <c r="C256" i="5"/>
  <c r="C392" i="5"/>
  <c r="C339" i="5" l="1"/>
  <c r="C322" i="5"/>
  <c r="C315" i="5"/>
  <c r="C292" i="5"/>
  <c r="C286" i="5"/>
  <c r="C277" i="5"/>
  <c r="C231" i="5"/>
  <c r="C233" i="5"/>
  <c r="C228" i="5"/>
  <c r="C111" i="5"/>
  <c r="C106" i="5"/>
  <c r="C105" i="5" s="1"/>
  <c r="C101" i="5"/>
  <c r="C76" i="5"/>
  <c r="C69" i="5"/>
  <c r="C50" i="5"/>
  <c r="D50" i="5"/>
  <c r="C53" i="5"/>
  <c r="D53" i="5"/>
  <c r="C57" i="5"/>
  <c r="C503" i="5"/>
  <c r="D504" i="5"/>
  <c r="D503" i="5" s="1"/>
  <c r="C487" i="5"/>
  <c r="D487" i="5"/>
  <c r="C485" i="5"/>
  <c r="C484" i="5" s="1"/>
  <c r="C482" i="5"/>
  <c r="C481" i="5" s="1"/>
  <c r="C479" i="5"/>
  <c r="C478" i="5" s="1"/>
  <c r="C474" i="5"/>
  <c r="C473" i="5" s="1"/>
  <c r="C471" i="5"/>
  <c r="D471" i="5"/>
  <c r="C469" i="5"/>
  <c r="C467" i="5"/>
  <c r="C465" i="5"/>
  <c r="C463" i="5"/>
  <c r="C461" i="5"/>
  <c r="C459" i="5"/>
  <c r="C456" i="5"/>
  <c r="C451" i="5"/>
  <c r="C449" i="5"/>
  <c r="C444" i="5"/>
  <c r="C441" i="5"/>
  <c r="C438" i="5"/>
  <c r="C435" i="5"/>
  <c r="C424" i="5"/>
  <c r="C420" i="5"/>
  <c r="C418" i="5"/>
  <c r="C416" i="5"/>
  <c r="C413" i="5"/>
  <c r="C411" i="5"/>
  <c r="C409" i="5"/>
  <c r="C407" i="5"/>
  <c r="C405" i="5"/>
  <c r="C403" i="5"/>
  <c r="C399" i="5"/>
  <c r="C397" i="5"/>
  <c r="C395" i="5"/>
  <c r="C390" i="5"/>
  <c r="C388" i="5"/>
  <c r="C386" i="5"/>
  <c r="C384" i="5"/>
  <c r="C382" i="5"/>
  <c r="C380" i="5"/>
  <c r="C378" i="5"/>
  <c r="C376" i="5"/>
  <c r="C374" i="5"/>
  <c r="C372" i="5"/>
  <c r="C370" i="5"/>
  <c r="C367" i="5"/>
  <c r="C365" i="5"/>
  <c r="C363" i="5"/>
  <c r="C360" i="5"/>
  <c r="C358" i="5"/>
  <c r="C356" i="5"/>
  <c r="C353" i="5"/>
  <c r="C351" i="5"/>
  <c r="C349" i="5"/>
  <c r="C347" i="5"/>
  <c r="C345" i="5"/>
  <c r="C343" i="5"/>
  <c r="C341" i="5"/>
  <c r="C337" i="5"/>
  <c r="C335" i="5"/>
  <c r="C330" i="5"/>
  <c r="C328" i="5"/>
  <c r="C326" i="5"/>
  <c r="C324" i="5"/>
  <c r="C320" i="5"/>
  <c r="C317" i="5"/>
  <c r="C312" i="5"/>
  <c r="C310" i="5"/>
  <c r="C308" i="5"/>
  <c r="C306" i="5"/>
  <c r="C304" i="5"/>
  <c r="C302" i="5"/>
  <c r="C300" i="5"/>
  <c r="C298" i="5"/>
  <c r="C296" i="5"/>
  <c r="C294" i="5"/>
  <c r="C290" i="5"/>
  <c r="C288" i="5"/>
  <c r="C283" i="5"/>
  <c r="C281" i="5"/>
  <c r="C279" i="5"/>
  <c r="C275" i="5"/>
  <c r="C273" i="5"/>
  <c r="C271" i="5"/>
  <c r="C269" i="5"/>
  <c r="C265" i="5"/>
  <c r="C263" i="5"/>
  <c r="C261" i="5"/>
  <c r="C259" i="5"/>
  <c r="C257" i="5"/>
  <c r="C253" i="5"/>
  <c r="C251" i="5"/>
  <c r="C249" i="5"/>
  <c r="C244" i="5"/>
  <c r="D244" i="5"/>
  <c r="C242" i="5"/>
  <c r="C241" i="5" s="1"/>
  <c r="D242" i="5"/>
  <c r="D241" i="5" s="1"/>
  <c r="C238" i="5"/>
  <c r="C237" i="5" s="1"/>
  <c r="C235" i="5"/>
  <c r="C230" i="5" s="1"/>
  <c r="C226" i="5"/>
  <c r="C224" i="5"/>
  <c r="C222" i="5"/>
  <c r="C220" i="5"/>
  <c r="C217" i="5"/>
  <c r="C215" i="5"/>
  <c r="C213" i="5"/>
  <c r="C211" i="5"/>
  <c r="C209" i="5"/>
  <c r="C207" i="5"/>
  <c r="C204" i="5"/>
  <c r="C202" i="5"/>
  <c r="C200" i="5"/>
  <c r="C198" i="5"/>
  <c r="C196" i="5"/>
  <c r="C192" i="5"/>
  <c r="C190" i="5"/>
  <c r="C187" i="5"/>
  <c r="C186" i="5" s="1"/>
  <c r="C183" i="5"/>
  <c r="C180" i="5"/>
  <c r="C176" i="5"/>
  <c r="C174" i="5"/>
  <c r="C170" i="5"/>
  <c r="C168" i="5"/>
  <c r="C159" i="5"/>
  <c r="C158" i="5" s="1"/>
  <c r="C156" i="5"/>
  <c r="C153" i="5"/>
  <c r="C148" i="5"/>
  <c r="C142" i="5"/>
  <c r="C141" i="5" s="1"/>
  <c r="C139" i="5"/>
  <c r="C138" i="5" s="1"/>
  <c r="C133" i="5"/>
  <c r="C131" i="5"/>
  <c r="C129" i="5"/>
  <c r="C127" i="5"/>
  <c r="C124" i="5"/>
  <c r="C122" i="5"/>
  <c r="C121" i="5" s="1"/>
  <c r="C119" i="5"/>
  <c r="C116" i="5"/>
  <c r="D116" i="5"/>
  <c r="C114" i="5"/>
  <c r="D114" i="5"/>
  <c r="D111" i="5"/>
  <c r="C109" i="5"/>
  <c r="D109" i="5"/>
  <c r="D105" i="5"/>
  <c r="D104" i="5" s="1"/>
  <c r="D101" i="5"/>
  <c r="C91" i="5"/>
  <c r="C88" i="5"/>
  <c r="C83" i="5"/>
  <c r="C80" i="5" s="1"/>
  <c r="C75" i="5" s="1"/>
  <c r="C73" i="5"/>
  <c r="C64" i="5"/>
  <c r="C61" i="5"/>
  <c r="C44" i="5"/>
  <c r="C41" i="5"/>
  <c r="C38" i="5"/>
  <c r="C35" i="5"/>
  <c r="C28" i="5"/>
  <c r="C15" i="5"/>
  <c r="C11" i="5"/>
  <c r="C7" i="5"/>
  <c r="C6" i="5" l="1"/>
  <c r="C68" i="5"/>
  <c r="C172" i="5"/>
  <c r="C164" i="5"/>
  <c r="C60" i="5"/>
  <c r="C5" i="5"/>
  <c r="C49" i="5"/>
  <c r="C48" i="5" s="1"/>
  <c r="C152" i="5"/>
  <c r="C144" i="5" s="1"/>
  <c r="C189" i="5"/>
  <c r="C219" i="5"/>
  <c r="C195" i="5"/>
  <c r="C194" i="5" s="1"/>
  <c r="C179" i="5"/>
  <c r="C178" i="5" s="1"/>
  <c r="C163" i="5"/>
  <c r="C126" i="5"/>
  <c r="C118" i="5" s="1"/>
  <c r="D100" i="5"/>
  <c r="C104" i="5"/>
  <c r="C100" i="5" s="1"/>
  <c r="C25" i="5"/>
  <c r="C24" i="5" s="1"/>
  <c r="E504" i="5"/>
  <c r="E471" i="5"/>
  <c r="E183" i="5"/>
  <c r="E136" i="5"/>
  <c r="E135" i="5" s="1"/>
  <c r="E129" i="5"/>
  <c r="F33" i="5"/>
  <c r="F17" i="5"/>
  <c r="E7" i="5"/>
  <c r="C246" i="5" l="1"/>
  <c r="C247" i="5"/>
  <c r="C4" i="5"/>
  <c r="F551" i="5"/>
  <c r="F540" i="5"/>
  <c r="F539" i="5"/>
  <c r="F538" i="5"/>
  <c r="F536" i="5"/>
  <c r="F525" i="5"/>
  <c r="F492" i="5"/>
  <c r="E482" i="5"/>
  <c r="E481" i="5" s="1"/>
  <c r="D482" i="5"/>
  <c r="D481" i="5" s="1"/>
  <c r="F483" i="5"/>
  <c r="E474" i="5"/>
  <c r="E473" i="5" s="1"/>
  <c r="D474" i="5"/>
  <c r="D473" i="5" s="1"/>
  <c r="F476" i="5"/>
  <c r="F477" i="5"/>
  <c r="F460" i="5"/>
  <c r="E459" i="5"/>
  <c r="D459" i="5"/>
  <c r="F448" i="5"/>
  <c r="F447" i="5"/>
  <c r="F446" i="5"/>
  <c r="F389" i="5"/>
  <c r="E388" i="5"/>
  <c r="D388" i="5"/>
  <c r="F377" i="5"/>
  <c r="E376" i="5"/>
  <c r="D376" i="5"/>
  <c r="F373" i="5"/>
  <c r="F375" i="5"/>
  <c r="E374" i="5"/>
  <c r="D374" i="5"/>
  <c r="E372" i="5"/>
  <c r="D372" i="5"/>
  <c r="F368" i="5"/>
  <c r="E367" i="5"/>
  <c r="D367" i="5"/>
  <c r="F355" i="5"/>
  <c r="F352" i="5"/>
  <c r="E351" i="5"/>
  <c r="D351" i="5"/>
  <c r="F348" i="5"/>
  <c r="E347" i="5"/>
  <c r="D347" i="5"/>
  <c r="F329" i="5"/>
  <c r="E328" i="5"/>
  <c r="D328" i="5"/>
  <c r="F307" i="5"/>
  <c r="E306" i="5"/>
  <c r="D306" i="5"/>
  <c r="F301" i="5"/>
  <c r="E300" i="5"/>
  <c r="D300" i="5"/>
  <c r="F284" i="5"/>
  <c r="E283" i="5"/>
  <c r="D283" i="5"/>
  <c r="F262" i="5"/>
  <c r="E261" i="5"/>
  <c r="D261" i="5"/>
  <c r="F258" i="5"/>
  <c r="E257" i="5"/>
  <c r="D257" i="5"/>
  <c r="F254" i="5"/>
  <c r="E253" i="5"/>
  <c r="D253" i="5"/>
  <c r="F240" i="5"/>
  <c r="E224" i="5"/>
  <c r="D224" i="5"/>
  <c r="F216" i="5"/>
  <c r="D215" i="5"/>
  <c r="F210" i="5"/>
  <c r="F193" i="5"/>
  <c r="D192" i="5"/>
  <c r="D129" i="5"/>
  <c r="F125" i="5"/>
  <c r="E124" i="5"/>
  <c r="D124" i="5"/>
  <c r="E111" i="5"/>
  <c r="E109" i="5"/>
  <c r="E105" i="5"/>
  <c r="E101" i="5"/>
  <c r="E15" i="5"/>
  <c r="D15" i="5"/>
  <c r="F22" i="5"/>
  <c r="F23" i="5"/>
  <c r="F12" i="5"/>
  <c r="F13" i="5"/>
  <c r="E11" i="5"/>
  <c r="D11" i="5"/>
  <c r="D7" i="5"/>
  <c r="C553" i="5" l="1"/>
  <c r="F482" i="5"/>
  <c r="F481" i="5"/>
  <c r="F372" i="5"/>
  <c r="F459" i="5"/>
  <c r="F374" i="5"/>
  <c r="F388" i="5"/>
  <c r="F376" i="5"/>
  <c r="F351" i="5"/>
  <c r="F328" i="5"/>
  <c r="F367" i="5"/>
  <c r="F347" i="5"/>
  <c r="F283" i="5"/>
  <c r="F306" i="5"/>
  <c r="F253" i="5"/>
  <c r="F300" i="5"/>
  <c r="F261" i="5"/>
  <c r="F257" i="5"/>
  <c r="E6" i="5"/>
  <c r="F124" i="5"/>
  <c r="D6" i="5"/>
  <c r="F11" i="5"/>
  <c r="F453" i="5"/>
  <c r="F303" i="5"/>
  <c r="F313" i="5"/>
  <c r="E312" i="5"/>
  <c r="D312" i="5"/>
  <c r="E302" i="5"/>
  <c r="D302" i="5"/>
  <c r="E114" i="5"/>
  <c r="F302" i="5" l="1"/>
  <c r="F312" i="5"/>
  <c r="F548" i="5"/>
  <c r="F518" i="5"/>
  <c r="F511" i="5"/>
  <c r="F509" i="5"/>
  <c r="D486" i="5"/>
  <c r="E487" i="5"/>
  <c r="E486" i="5" s="1"/>
  <c r="F458" i="5"/>
  <c r="F383" i="5"/>
  <c r="E382" i="5"/>
  <c r="D382" i="5"/>
  <c r="F206" i="5"/>
  <c r="E192" i="5"/>
  <c r="F192" i="5" s="1"/>
  <c r="E139" i="5"/>
  <c r="E69" i="5"/>
  <c r="F382" i="5" l="1"/>
  <c r="F20" i="5"/>
  <c r="F532" i="5" l="1"/>
  <c r="F513" i="5"/>
  <c r="F494" i="5"/>
  <c r="F480" i="5"/>
  <c r="E479" i="5"/>
  <c r="D479" i="5"/>
  <c r="D478" i="5" s="1"/>
  <c r="F470" i="5"/>
  <c r="E469" i="5"/>
  <c r="D469" i="5"/>
  <c r="F462" i="5"/>
  <c r="E461" i="5"/>
  <c r="D461" i="5"/>
  <c r="F391" i="5"/>
  <c r="D390" i="5"/>
  <c r="F381" i="5"/>
  <c r="E380" i="5"/>
  <c r="D380" i="5"/>
  <c r="F379" i="5"/>
  <c r="E378" i="5"/>
  <c r="D378" i="5"/>
  <c r="F371" i="5"/>
  <c r="E370" i="5"/>
  <c r="D370" i="5"/>
  <c r="F327" i="5"/>
  <c r="F331" i="5"/>
  <c r="E326" i="5"/>
  <c r="D326" i="5"/>
  <c r="E330" i="5"/>
  <c r="D330" i="5"/>
  <c r="F264" i="5"/>
  <c r="E263" i="5"/>
  <c r="D263" i="5"/>
  <c r="F260" i="5"/>
  <c r="E259" i="5"/>
  <c r="D259" i="5"/>
  <c r="E235" i="5"/>
  <c r="E230" i="5" s="1"/>
  <c r="E215" i="5"/>
  <c r="F215" i="5" s="1"/>
  <c r="D213" i="5"/>
  <c r="E209" i="5"/>
  <c r="E204" i="5"/>
  <c r="F181" i="5"/>
  <c r="D180" i="5"/>
  <c r="F123" i="5"/>
  <c r="D122" i="5"/>
  <c r="D121" i="5" s="1"/>
  <c r="E116" i="5"/>
  <c r="E104" i="5"/>
  <c r="F99" i="5"/>
  <c r="F330" i="5" l="1"/>
  <c r="F326" i="5"/>
  <c r="F378" i="5"/>
  <c r="F469" i="5"/>
  <c r="F461" i="5"/>
  <c r="F479" i="5"/>
  <c r="E478" i="5"/>
  <c r="F478" i="5" s="1"/>
  <c r="F370" i="5"/>
  <c r="F380" i="5"/>
  <c r="F263" i="5"/>
  <c r="F259" i="5"/>
  <c r="E390" i="5"/>
  <c r="F390" i="5" s="1"/>
  <c r="E180" i="5"/>
  <c r="F180" i="5" s="1"/>
  <c r="E244" i="5" l="1"/>
  <c r="E122" i="5"/>
  <c r="E100" i="5"/>
  <c r="F59" i="5"/>
  <c r="E121" i="5" l="1"/>
  <c r="F121" i="5" s="1"/>
  <c r="F122" i="5"/>
  <c r="F512" i="5"/>
  <c r="F466" i="5"/>
  <c r="E465" i="5"/>
  <c r="D465" i="5"/>
  <c r="F450" i="5"/>
  <c r="D449" i="5"/>
  <c r="F445" i="5"/>
  <c r="E444" i="5"/>
  <c r="D444" i="5"/>
  <c r="F465" i="5" l="1"/>
  <c r="F444" i="5"/>
  <c r="F404" i="5"/>
  <c r="E403" i="5"/>
  <c r="D403" i="5"/>
  <c r="F396" i="5"/>
  <c r="E395" i="5"/>
  <c r="D395" i="5"/>
  <c r="F333" i="5"/>
  <c r="F321" i="5"/>
  <c r="D320" i="5"/>
  <c r="F236" i="5"/>
  <c r="D235" i="5"/>
  <c r="D230" i="5" s="1"/>
  <c r="F218" i="5"/>
  <c r="E217" i="5"/>
  <c r="D217" i="5"/>
  <c r="E213" i="5"/>
  <c r="D485" i="5" l="1"/>
  <c r="D484" i="5" s="1"/>
  <c r="F403" i="5"/>
  <c r="F395" i="5"/>
  <c r="F217" i="5"/>
  <c r="F167" i="5"/>
  <c r="E449" i="5" l="1"/>
  <c r="F449" i="5" s="1"/>
  <c r="E320" i="5"/>
  <c r="F320" i="5" l="1"/>
  <c r="E142" i="5"/>
  <c r="E73" i="5"/>
  <c r="F120" i="5" l="1"/>
  <c r="F235" i="5" l="1"/>
  <c r="F150" i="5"/>
  <c r="F387" i="5"/>
  <c r="E386" i="5"/>
  <c r="D386" i="5"/>
  <c r="F366" i="5"/>
  <c r="E365" i="5"/>
  <c r="D365" i="5"/>
  <c r="F344" i="5"/>
  <c r="E343" i="5"/>
  <c r="D343" i="5"/>
  <c r="F338" i="5"/>
  <c r="E337" i="5"/>
  <c r="D337" i="5"/>
  <c r="F334" i="5"/>
  <c r="E324" i="5"/>
  <c r="D324" i="5"/>
  <c r="F318" i="5"/>
  <c r="F319" i="5"/>
  <c r="F325" i="5"/>
  <c r="E317" i="5"/>
  <c r="D317" i="5"/>
  <c r="F386" i="5" l="1"/>
  <c r="F365" i="5"/>
  <c r="F324" i="5"/>
  <c r="F337" i="5"/>
  <c r="F317" i="5"/>
  <c r="F343" i="5"/>
  <c r="F314" i="5" l="1"/>
  <c r="F311" i="5"/>
  <c r="E310" i="5"/>
  <c r="D310" i="5"/>
  <c r="F309" i="5"/>
  <c r="E308" i="5"/>
  <c r="D308" i="5"/>
  <c r="F295" i="5"/>
  <c r="E294" i="5"/>
  <c r="D294" i="5"/>
  <c r="F280" i="5"/>
  <c r="E279" i="5"/>
  <c r="D279" i="5"/>
  <c r="F239" i="5"/>
  <c r="E238" i="5"/>
  <c r="D238" i="5"/>
  <c r="D237" i="5" s="1"/>
  <c r="F227" i="5"/>
  <c r="F221" i="5"/>
  <c r="F223" i="5"/>
  <c r="E226" i="5"/>
  <c r="D226" i="5"/>
  <c r="E222" i="5"/>
  <c r="D222" i="5"/>
  <c r="E220" i="5"/>
  <c r="D220" i="5"/>
  <c r="F212" i="5"/>
  <c r="F203" i="5"/>
  <c r="F205" i="5"/>
  <c r="F208" i="5"/>
  <c r="F197" i="5"/>
  <c r="F199" i="5"/>
  <c r="F201" i="5"/>
  <c r="D204" i="5"/>
  <c r="E211" i="5"/>
  <c r="D211" i="5"/>
  <c r="D209" i="5"/>
  <c r="F209" i="5" s="1"/>
  <c r="E207" i="5"/>
  <c r="D207" i="5"/>
  <c r="E202" i="5"/>
  <c r="D202" i="5"/>
  <c r="E200" i="5"/>
  <c r="D200" i="5"/>
  <c r="E198" i="5"/>
  <c r="D198" i="5"/>
  <c r="E196" i="5"/>
  <c r="D196" i="5"/>
  <c r="F175" i="5"/>
  <c r="D174" i="5"/>
  <c r="D148" i="5"/>
  <c r="F94" i="5"/>
  <c r="E219" i="5" l="1"/>
  <c r="D219" i="5"/>
  <c r="E195" i="5"/>
  <c r="D195" i="5"/>
  <c r="D194" i="5" s="1"/>
  <c r="F230" i="5"/>
  <c r="F198" i="5"/>
  <c r="F200" i="5"/>
  <c r="F196" i="5"/>
  <c r="F310" i="5"/>
  <c r="F294" i="5"/>
  <c r="F308" i="5"/>
  <c r="F279" i="5"/>
  <c r="F202" i="5"/>
  <c r="F226" i="5"/>
  <c r="F204" i="5"/>
  <c r="F207" i="5"/>
  <c r="F211" i="5"/>
  <c r="F220" i="5"/>
  <c r="F222" i="5"/>
  <c r="F238" i="5"/>
  <c r="E237" i="5"/>
  <c r="F219" i="5" l="1"/>
  <c r="E194" i="5"/>
  <c r="F237" i="5"/>
  <c r="F195" i="5"/>
  <c r="E44" i="5" l="1"/>
  <c r="D44" i="5"/>
  <c r="F46" i="5"/>
  <c r="E41" i="5"/>
  <c r="D41" i="5"/>
  <c r="F43" i="5"/>
  <c r="E38" i="5"/>
  <c r="D38" i="5"/>
  <c r="F40" i="5"/>
  <c r="E35" i="5"/>
  <c r="D35" i="5"/>
  <c r="F37" i="5"/>
  <c r="F34" i="5"/>
  <c r="F31" i="5"/>
  <c r="E28" i="5" l="1"/>
  <c r="E25" i="5" s="1"/>
  <c r="D28" i="5"/>
  <c r="D25" i="5" s="1"/>
  <c r="E24" i="5" l="1"/>
  <c r="F464" i="5"/>
  <c r="E463" i="5"/>
  <c r="D463" i="5"/>
  <c r="E405" i="5"/>
  <c r="E174" i="5"/>
  <c r="F143" i="5"/>
  <c r="F8" i="5"/>
  <c r="F9" i="5"/>
  <c r="F16" i="5"/>
  <c r="F18" i="5"/>
  <c r="F19" i="5"/>
  <c r="F26" i="5"/>
  <c r="F27" i="5"/>
  <c r="F29" i="5"/>
  <c r="F30" i="5"/>
  <c r="F36" i="5"/>
  <c r="F39" i="5"/>
  <c r="F42" i="5"/>
  <c r="F45" i="5"/>
  <c r="F51" i="5"/>
  <c r="F54" i="5"/>
  <c r="F62" i="5"/>
  <c r="F63" i="5"/>
  <c r="F65" i="5"/>
  <c r="F66" i="5"/>
  <c r="F67" i="5"/>
  <c r="F70" i="5"/>
  <c r="F71" i="5"/>
  <c r="F74" i="5"/>
  <c r="F79" i="5"/>
  <c r="F81" i="5"/>
  <c r="F82" i="5"/>
  <c r="F84" i="5"/>
  <c r="F85" i="5"/>
  <c r="F86" i="5"/>
  <c r="F87" i="5"/>
  <c r="F89" i="5"/>
  <c r="F90" i="5"/>
  <c r="F92" i="5"/>
  <c r="F95" i="5"/>
  <c r="F96" i="5"/>
  <c r="F97" i="5"/>
  <c r="F98" i="5"/>
  <c r="F128" i="5"/>
  <c r="F132" i="5"/>
  <c r="F134" i="5"/>
  <c r="F140" i="5"/>
  <c r="F146" i="5"/>
  <c r="F147" i="5"/>
  <c r="F149" i="5"/>
  <c r="F154" i="5"/>
  <c r="F155" i="5"/>
  <c r="F157" i="5"/>
  <c r="F160" i="5"/>
  <c r="F161" i="5"/>
  <c r="F162" i="5"/>
  <c r="F165" i="5"/>
  <c r="F169" i="5"/>
  <c r="F171" i="5"/>
  <c r="F177" i="5"/>
  <c r="F184" i="5"/>
  <c r="F188" i="5"/>
  <c r="F191" i="5"/>
  <c r="F250" i="5"/>
  <c r="F252" i="5"/>
  <c r="F266" i="5"/>
  <c r="F267" i="5"/>
  <c r="F268" i="5"/>
  <c r="F270" i="5"/>
  <c r="F272" i="5"/>
  <c r="F274" i="5"/>
  <c r="F276" i="5"/>
  <c r="F282" i="5"/>
  <c r="F289" i="5"/>
  <c r="F291" i="5"/>
  <c r="F297" i="5"/>
  <c r="F299" i="5"/>
  <c r="F305" i="5"/>
  <c r="F332" i="5"/>
  <c r="F336" i="5"/>
  <c r="F342" i="5"/>
  <c r="F346" i="5"/>
  <c r="F350" i="5"/>
  <c r="F354" i="5"/>
  <c r="F357" i="5"/>
  <c r="F359" i="5"/>
  <c r="F361" i="5"/>
  <c r="F364" i="5"/>
  <c r="F369" i="5"/>
  <c r="F385" i="5"/>
  <c r="F398" i="5"/>
  <c r="F400" i="5"/>
  <c r="F401" i="5"/>
  <c r="F402" i="5"/>
  <c r="F406" i="5"/>
  <c r="F408" i="5"/>
  <c r="F410" i="5"/>
  <c r="F412" i="5"/>
  <c r="F414" i="5"/>
  <c r="F415" i="5"/>
  <c r="F417" i="5"/>
  <c r="F419" i="5"/>
  <c r="F421" i="5"/>
  <c r="F425" i="5"/>
  <c r="F430" i="5"/>
  <c r="F433" i="5"/>
  <c r="F434" i="5"/>
  <c r="F436" i="5"/>
  <c r="F437" i="5"/>
  <c r="F439" i="5"/>
  <c r="F442" i="5"/>
  <c r="F452" i="5"/>
  <c r="F457" i="5"/>
  <c r="F468" i="5"/>
  <c r="F475" i="5"/>
  <c r="F529" i="5"/>
  <c r="F530" i="5"/>
  <c r="F486" i="5"/>
  <c r="E467" i="5"/>
  <c r="D467" i="5"/>
  <c r="E456" i="5"/>
  <c r="D456" i="5"/>
  <c r="E451" i="5"/>
  <c r="D451" i="5"/>
  <c r="E441" i="5"/>
  <c r="D441" i="5"/>
  <c r="E438" i="5"/>
  <c r="D438" i="5"/>
  <c r="E435" i="5"/>
  <c r="E431" i="5" s="1"/>
  <c r="D435" i="5"/>
  <c r="E424" i="5"/>
  <c r="D424" i="5"/>
  <c r="E420" i="5"/>
  <c r="D420" i="5"/>
  <c r="E418" i="5"/>
  <c r="D418" i="5"/>
  <c r="E416" i="5"/>
  <c r="D416" i="5"/>
  <c r="E413" i="5"/>
  <c r="D413" i="5"/>
  <c r="E411" i="5"/>
  <c r="D411" i="5"/>
  <c r="E409" i="5"/>
  <c r="D409" i="5"/>
  <c r="E407" i="5"/>
  <c r="D407" i="5"/>
  <c r="D405" i="5"/>
  <c r="E399" i="5"/>
  <c r="D399" i="5"/>
  <c r="E397" i="5"/>
  <c r="D397" i="5"/>
  <c r="D394" i="5" s="1"/>
  <c r="E384" i="5"/>
  <c r="D384" i="5"/>
  <c r="E363" i="5"/>
  <c r="D363" i="5"/>
  <c r="E360" i="5"/>
  <c r="E358" i="5"/>
  <c r="D358" i="5"/>
  <c r="E356" i="5"/>
  <c r="D356" i="5"/>
  <c r="E353" i="5"/>
  <c r="D353" i="5"/>
  <c r="E349" i="5"/>
  <c r="D349" i="5"/>
  <c r="E345" i="5"/>
  <c r="D345" i="5"/>
  <c r="E341" i="5"/>
  <c r="D341" i="5"/>
  <c r="E335" i="5"/>
  <c r="D335" i="5"/>
  <c r="E304" i="5"/>
  <c r="D304" i="5"/>
  <c r="E298" i="5"/>
  <c r="D298" i="5"/>
  <c r="E296" i="5"/>
  <c r="D296" i="5"/>
  <c r="E290" i="5"/>
  <c r="D290" i="5"/>
  <c r="E288" i="5"/>
  <c r="D288" i="5"/>
  <c r="E281" i="5"/>
  <c r="D281" i="5"/>
  <c r="E275" i="5"/>
  <c r="D275" i="5"/>
  <c r="E273" i="5"/>
  <c r="D273" i="5"/>
  <c r="E271" i="5"/>
  <c r="D271" i="5"/>
  <c r="E269" i="5"/>
  <c r="D269" i="5"/>
  <c r="E265" i="5"/>
  <c r="D265" i="5"/>
  <c r="E251" i="5"/>
  <c r="D251" i="5"/>
  <c r="E249" i="5"/>
  <c r="E248" i="5" s="1"/>
  <c r="D249" i="5"/>
  <c r="E242" i="5"/>
  <c r="E241" i="5" s="1"/>
  <c r="E190" i="5"/>
  <c r="E189" i="5" s="1"/>
  <c r="E187" i="5"/>
  <c r="E186" i="5" s="1"/>
  <c r="E179" i="5"/>
  <c r="E176" i="5"/>
  <c r="E170" i="5"/>
  <c r="E168" i="5"/>
  <c r="E159" i="5"/>
  <c r="E158" i="5" s="1"/>
  <c r="E156" i="5"/>
  <c r="E153" i="5"/>
  <c r="D153" i="5"/>
  <c r="E148" i="5"/>
  <c r="E145" i="5" s="1"/>
  <c r="E141" i="5"/>
  <c r="E138" i="5"/>
  <c r="E133" i="5"/>
  <c r="E131" i="5"/>
  <c r="E127" i="5"/>
  <c r="E126" i="5" s="1"/>
  <c r="E119" i="5"/>
  <c r="E91" i="5"/>
  <c r="E88" i="5"/>
  <c r="E83" i="5"/>
  <c r="E80" i="5" s="1"/>
  <c r="E64" i="5"/>
  <c r="E61" i="5"/>
  <c r="E53" i="5"/>
  <c r="E50" i="5"/>
  <c r="F41" i="5"/>
  <c r="D360" i="5"/>
  <c r="D159" i="5"/>
  <c r="D158" i="5" s="1"/>
  <c r="D88" i="5"/>
  <c r="D69" i="5"/>
  <c r="D64" i="5"/>
  <c r="D61" i="5"/>
  <c r="F28" i="5"/>
  <c r="D190" i="5"/>
  <c r="D189" i="5" s="1"/>
  <c r="D187" i="5"/>
  <c r="D186" i="5" s="1"/>
  <c r="D183" i="5"/>
  <c r="D176" i="5"/>
  <c r="D172" i="5" s="1"/>
  <c r="D170" i="5"/>
  <c r="D168" i="5"/>
  <c r="D156" i="5"/>
  <c r="D142" i="5"/>
  <c r="D141" i="5" s="1"/>
  <c r="D139" i="5"/>
  <c r="D138" i="5" s="1"/>
  <c r="D133" i="5"/>
  <c r="D131" i="5"/>
  <c r="D127" i="5"/>
  <c r="D119" i="5"/>
  <c r="D91" i="5"/>
  <c r="D83" i="5"/>
  <c r="D80" i="5" s="1"/>
  <c r="D73" i="5"/>
  <c r="F73" i="5" s="1"/>
  <c r="F38" i="5"/>
  <c r="E503" i="5"/>
  <c r="F443" i="5"/>
  <c r="D256" i="5" l="1"/>
  <c r="E256" i="5"/>
  <c r="E394" i="5"/>
  <c r="E118" i="5"/>
  <c r="F248" i="5"/>
  <c r="E172" i="5"/>
  <c r="F172" i="5" s="1"/>
  <c r="D126" i="5"/>
  <c r="D118" i="5" s="1"/>
  <c r="D49" i="5"/>
  <c r="D48" i="5" s="1"/>
  <c r="E49" i="5"/>
  <c r="E48" i="5" s="1"/>
  <c r="F174" i="5"/>
  <c r="E164" i="5"/>
  <c r="F411" i="5"/>
  <c r="F416" i="5"/>
  <c r="F281" i="5"/>
  <c r="F183" i="5"/>
  <c r="D179" i="5"/>
  <c r="F88" i="5"/>
  <c r="F290" i="5"/>
  <c r="F304" i="5"/>
  <c r="F399" i="5"/>
  <c r="F420" i="5"/>
  <c r="F456" i="5"/>
  <c r="F360" i="5"/>
  <c r="F405" i="5"/>
  <c r="F148" i="5"/>
  <c r="F187" i="5"/>
  <c r="F133" i="5"/>
  <c r="F170" i="5"/>
  <c r="D164" i="5"/>
  <c r="D163" i="5" s="1"/>
  <c r="F176" i="5"/>
  <c r="F168" i="5"/>
  <c r="E75" i="5"/>
  <c r="F64" i="5"/>
  <c r="F288" i="5"/>
  <c r="F384" i="5"/>
  <c r="F407" i="5"/>
  <c r="F418" i="5"/>
  <c r="F424" i="5"/>
  <c r="F438" i="5"/>
  <c r="F441" i="5"/>
  <c r="F467" i="5"/>
  <c r="F61" i="5"/>
  <c r="F119" i="5"/>
  <c r="F451" i="5"/>
  <c r="F7" i="5"/>
  <c r="F504" i="5"/>
  <c r="F153" i="5"/>
  <c r="F141" i="5"/>
  <c r="F15" i="5"/>
  <c r="D68" i="5"/>
  <c r="F69" i="5"/>
  <c r="F83" i="5"/>
  <c r="F142" i="5"/>
  <c r="F251" i="5"/>
  <c r="F363" i="5"/>
  <c r="F397" i="5"/>
  <c r="E485" i="5"/>
  <c r="F485" i="5" s="1"/>
  <c r="F249" i="5"/>
  <c r="D152" i="5"/>
  <c r="D144" i="5" s="1"/>
  <c r="F50" i="5"/>
  <c r="F131" i="5"/>
  <c r="E68" i="5"/>
  <c r="F91" i="5"/>
  <c r="F159" i="5"/>
  <c r="F156" i="5"/>
  <c r="F335" i="5"/>
  <c r="F271" i="5"/>
  <c r="F296" i="5"/>
  <c r="F409" i="5"/>
  <c r="F413" i="5"/>
  <c r="F435" i="5"/>
  <c r="E152" i="5"/>
  <c r="E144" i="5" s="1"/>
  <c r="F53" i="5"/>
  <c r="F139" i="5"/>
  <c r="F190" i="5"/>
  <c r="F265" i="5"/>
  <c r="F269" i="5"/>
  <c r="F349" i="5"/>
  <c r="F356" i="5"/>
  <c r="F358" i="5"/>
  <c r="E178" i="5"/>
  <c r="F186" i="5"/>
  <c r="F145" i="5"/>
  <c r="F189" i="5"/>
  <c r="F275" i="5"/>
  <c r="F341" i="5"/>
  <c r="F345" i="5"/>
  <c r="E60" i="5"/>
  <c r="D60" i="5"/>
  <c r="F503" i="5"/>
  <c r="F463" i="5"/>
  <c r="F127" i="5"/>
  <c r="F273" i="5"/>
  <c r="F298" i="5"/>
  <c r="F353" i="5"/>
  <c r="F44" i="5"/>
  <c r="F35" i="5"/>
  <c r="E5" i="5"/>
  <c r="D5" i="5"/>
  <c r="F6" i="5"/>
  <c r="D75" i="5"/>
  <c r="D24" i="5"/>
  <c r="F24" i="5" s="1"/>
  <c r="F25" i="5"/>
  <c r="F138" i="5"/>
  <c r="F158" i="5"/>
  <c r="D246" i="5" l="1"/>
  <c r="F431" i="5"/>
  <c r="E484" i="5"/>
  <c r="E246" i="5" s="1"/>
  <c r="E163" i="5"/>
  <c r="F163" i="5" s="1"/>
  <c r="F68" i="5"/>
  <c r="F48" i="5"/>
  <c r="F394" i="5"/>
  <c r="F164" i="5"/>
  <c r="F80" i="5"/>
  <c r="F152" i="5"/>
  <c r="F49" i="5"/>
  <c r="D247" i="5"/>
  <c r="E247" i="5"/>
  <c r="F256" i="5"/>
  <c r="F126" i="5"/>
  <c r="F118" i="5"/>
  <c r="F75" i="5"/>
  <c r="F194" i="5"/>
  <c r="F60" i="5"/>
  <c r="F144" i="5"/>
  <c r="F5" i="5"/>
  <c r="F179" i="5"/>
  <c r="D178" i="5"/>
  <c r="F484" i="5" l="1"/>
  <c r="F246" i="5"/>
  <c r="E4" i="5"/>
  <c r="F247" i="5"/>
  <c r="D4" i="5"/>
  <c r="D553" i="5" s="1"/>
  <c r="F178" i="5"/>
  <c r="E553" i="5" l="1"/>
  <c r="F553" i="5" s="1"/>
  <c r="F4" i="5"/>
</calcChain>
</file>

<file path=xl/sharedStrings.xml><?xml version="1.0" encoding="utf-8"?>
<sst xmlns="http://schemas.openxmlformats.org/spreadsheetml/2006/main" count="1108" uniqueCount="1102">
  <si>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</si>
  <si>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</si>
  <si>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</si>
  <si>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</si>
  <si>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</si>
  <si>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</si>
  <si>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</si>
  <si>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</si>
  <si>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</si>
  <si>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</si>
  <si>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</si>
  <si>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</si>
  <si>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</si>
  <si>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</si>
  <si>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</si>
  <si>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</si>
  <si>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</si>
  <si>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</si>
  <si>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</si>
  <si>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</si>
  <si>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</si>
  <si>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</si>
  <si>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</si>
  <si>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</si>
  <si>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</si>
  <si>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</si>
  <si>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</si>
  <si>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</si>
  <si>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</si>
  <si>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</si>
  <si>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</si>
  <si>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</si>
  <si>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</si>
  <si>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</si>
  <si>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</si>
  <si>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</si>
  <si>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</si>
  <si>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</si>
  <si>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</si>
  <si>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</si>
  <si>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</si>
  <si>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</si>
  <si>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</si>
  <si>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</si>
  <si>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</si>
  <si>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</si>
  <si>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</si>
  <si>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</si>
  <si>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</si>
  <si>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</si>
  <si>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</si>
  <si>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</si>
  <si>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</si>
  <si>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</si>
  <si>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</si>
  <si>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</si>
  <si>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</si>
  <si>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</si>
  <si>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</si>
  <si>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</si>
  <si>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</si>
  <si>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</si>
  <si>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</si>
  <si>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</si>
  <si>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</si>
  <si>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</si>
  <si>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</si>
  <si>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</si>
  <si>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</si>
  <si>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</si>
  <si>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</si>
  <si>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</si>
  <si>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</si>
  <si>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</si>
  <si>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</si>
  <si>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</si>
  <si>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</si>
  <si>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</si>
  <si>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</si>
  <si>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</si>
  <si>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</si>
  <si>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</si>
  <si>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</si>
  <si>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</si>
  <si>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</si>
  <si>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</si>
  <si>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</si>
  <si>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</si>
  <si>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</si>
  <si>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</si>
  <si>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</si>
  <si>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</si>
  <si>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</si>
  <si>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</si>
  <si>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</si>
  <si>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</si>
  <si>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</si>
  <si>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</si>
  <si>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</si>
  <si>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</si>
  <si>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</si>
  <si>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</si>
  <si>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</si>
  <si>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</si>
  <si>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</si>
  <si>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</si>
  <si>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</si>
  <si>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</si>
  <si>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</si>
  <si>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</si>
  <si>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</si>
  <si>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</si>
  <si>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</si>
  <si>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</si>
  <si>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</si>
  <si>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</si>
  <si>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</si>
  <si>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</si>
  <si>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</si>
  <si>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</si>
  <si>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</si>
  <si>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</si>
  <si>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</si>
  <si>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</si>
  <si>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</si>
  <si>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</si>
  <si>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</si>
  <si>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</si>
  <si>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</si>
  <si>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</si>
  <si>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</si>
  <si>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</si>
  <si>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</si>
  <si>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</si>
  <si>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</si>
  <si>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</si>
  <si>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</si>
  <si>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</si>
  <si>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</si>
  <si>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</si>
  <si>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</si>
  <si>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</si>
  <si>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</si>
  <si>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</si>
  <si>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</si>
  <si>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</si>
  <si>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</si>
  <si>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</si>
  <si>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</si>
  <si>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</si>
  <si>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</si>
  <si>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</si>
  <si>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</si>
  <si>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</si>
  <si>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</si>
  <si>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</si>
  <si>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</si>
  <si>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</si>
  <si>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</si>
  <si>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</si>
  <si>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</si>
  <si>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</si>
  <si>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</si>
  <si>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</si>
  <si>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</si>
  <si>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</si>
  <si>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</si>
  <si>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</si>
  <si>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</si>
  <si>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</si>
  <si>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</si>
  <si>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</si>
  <si>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</si>
  <si>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</si>
  <si>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</si>
  <si>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</si>
  <si>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</si>
  <si>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</si>
  <si>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</si>
  <si>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</si>
  <si>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</si>
  <si>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</si>
  <si>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</si>
  <si>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</si>
  <si>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</si>
  <si>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</si>
  <si>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</si>
  <si>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</si>
  <si>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</si>
  <si>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</si>
  <si>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</si>
  <si>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</si>
  <si>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</si>
  <si>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</si>
  <si>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</si>
  <si>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</si>
  <si>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</si>
  <si>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</si>
  <si>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</si>
  <si>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</si>
  <si>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</si>
  <si>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</si>
  <si>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</si>
  <si>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</si>
  <si>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</si>
  <si>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</si>
  <si>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</si>
  <si>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</si>
  <si>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</si>
  <si>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</si>
  <si>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</si>
  <si>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</si>
  <si>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</si>
  <si>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</si>
  <si>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</si>
  <si>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</si>
  <si>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</si>
  <si>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</si>
  <si>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</si>
  <si>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</si>
  <si>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</si>
  <si>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</si>
  <si>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</si>
  <si>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</si>
  <si>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</si>
  <si>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</si>
  <si>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</si>
  <si>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</si>
  <si>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</si>
  <si>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</si>
  <si>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</si>
  <si>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</si>
  <si>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</si>
  <si>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</si>
  <si>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</si>
  <si>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</si>
  <si>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</si>
  <si>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</si>
  <si>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</si>
  <si>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</si>
  <si>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</si>
  <si>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</si>
  <si>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</si>
  <si>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</si>
  <si>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</si>
  <si>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</si>
  <si>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</si>
  <si>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</si>
  <si>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</si>
  <si>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</si>
  <si>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</si>
  <si>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</si>
  <si>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</si>
  <si>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</si>
  <si>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</si>
  <si>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</si>
  <si>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</si>
  <si>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</si>
  <si>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</si>
  <si>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</si>
  <si>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</si>
  <si>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</si>
  <si>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</si>
  <si>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</si>
  <si>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</si>
  <si>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</si>
  <si>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</si>
  <si>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</si>
  <si>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</si>
  <si>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</si>
  <si>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</si>
  <si>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</si>
  <si>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</si>
  <si>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</si>
  <si>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</si>
  <si>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</si>
  <si>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</si>
  <si>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</si>
  <si>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</si>
  <si>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</si>
  <si>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</si>
  <si>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</si>
  <si>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</si>
  <si>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</si>
  <si>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</si>
  <si>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</si>
  <si>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</si>
  <si>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</si>
  <si>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</si>
  <si>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</si>
  <si>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</si>
  <si>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</si>
  <si>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</si>
  <si>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</si>
  <si>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</si>
  <si>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</si>
  <si>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</si>
  <si>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</si>
  <si>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</si>
  <si>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</si>
  <si>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</si>
  <si>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</si>
  <si>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</si>
  <si>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</si>
  <si>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</si>
  <si>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</si>
  <si>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</si>
  <si>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</si>
  <si>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</si>
  <si>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</si>
  <si>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</si>
  <si>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</si>
  <si>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</si>
  <si>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</si>
  <si>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</si>
  <si>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</si>
  <si>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</si>
  <si>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</si>
  <si>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</si>
  <si>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</si>
  <si>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</si>
  <si>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</si>
  <si>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</si>
  <si>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</si>
  <si>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</si>
  <si>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</si>
  <si>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</si>
  <si>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</si>
  <si>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</si>
  <si>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</si>
  <si>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</si>
  <si>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</si>
  <si>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</si>
  <si>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</si>
  <si>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</si>
  <si>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</si>
  <si>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</si>
  <si>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</si>
  <si>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</si>
  <si>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Минимальный налог, зачисляемый в бюджеты субъектов Российской Федерации (за налоговые периоды, истекшие до 1 января 2016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</si>
  <si>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</si>
  <si>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</si>
  <si>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</si>
  <si>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</si>
  <si>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</si>
  <si>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</si>
  <si>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</si>
  <si>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</si>
  <si>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</si>
  <si>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</si>
  <si>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</si>
  <si>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</si>
  <si>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</si>
  <si>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</si>
  <si>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</si>
  <si>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</si>
  <si>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</si>
  <si>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</si>
  <si>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</si>
  <si>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</si>
  <si>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</si>
  <si>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</si>
  <si>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</si>
  <si>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</si>
  <si>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</si>
  <si>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</si>
  <si>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</si>
  <si>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000 2 02 25114 00 0000 150</t>
  </si>
  <si>
    <t>000 2 02 25138 00 0000 150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</si>
  <si>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</si>
  <si>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</si>
  <si>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</si>
  <si>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</si>
  <si>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</si>
  <si>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</si>
  <si>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</si>
  <si>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</si>
  <si>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</si>
  <si>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</si>
  <si>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</si>
  <si>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</si>
  <si>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</si>
  <si>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</si>
  <si>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</si>
  <si>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</si>
  <si>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</si>
  <si>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</si>
  <si>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</si>
  <si>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</si>
  <si>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</si>
  <si>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</si>
  <si>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</si>
  <si>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</si>
  <si>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</si>
  <si>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</si>
  <si>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</si>
  <si>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</si>
  <si>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</si>
  <si>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</si>
  <si>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</si>
  <si>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</si>
  <si>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</si>
  <si>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</si>
  <si>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</si>
  <si>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</si>
  <si>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</si>
  <si>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</si>
  <si>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</si>
  <si>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</si>
  <si>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</si>
  <si>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</si>
  <si>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</si>
  <si>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</si>
  <si>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</si>
  <si>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</si>
  <si>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</si>
  <si>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</si>
  <si>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</si>
  <si>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</si>
  <si>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</si>
  <si>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</si>
  <si>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</si>
  <si>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</si>
  <si>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</si>
  <si>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</si>
  <si>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</si>
  <si>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</si>
  <si>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</si>
  <si>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</si>
  <si>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</si>
  <si>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</si>
  <si>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</si>
  <si>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</si>
  <si>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</si>
  <si>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</si>
  <si>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</si>
  <si>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</si>
  <si>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</si>
  <si>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</si>
  <si>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</si>
  <si>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</si>
  <si>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</si>
  <si>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</si>
  <si>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</si>
  <si>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</si>
  <si>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</si>
  <si>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</si>
  <si>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</si>
  <si>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</si>
  <si>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</si>
  <si>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</si>
  <si>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</si>
  <si>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</si>
  <si>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000 1 03 02190 01 0000 110</t>
  </si>
  <si>
    <t>000 1 03 02210 01 0000 110</t>
  </si>
  <si>
    <t>000 1 03 02220 01 0000 110</t>
  </si>
  <si>
    <t>000 1 03 02232 01 0000 110</t>
  </si>
  <si>
    <t>000 1 03 02242 01 0000 110</t>
  </si>
  <si>
    <t>000 1 03 02252 01 0000 110</t>
  </si>
  <si>
    <t>000 1 03 02262 01 0000 110</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</si>
  <si>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</si>
  <si>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</si>
  <si>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</si>
  <si>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</si>
  <si>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</si>
  <si>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</si>
  <si>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</si>
  <si>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</si>
  <si>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</si>
  <si>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</si>
  <si>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</si>
  <si>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</si>
  <si>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</si>
  <si>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</si>
  <si>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</si>
  <si>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</si>
  <si>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</si>
  <si>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</si>
  <si>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</si>
  <si>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</si>
  <si>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</si>
  <si>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</si>
  <si>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</si>
  <si>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</si>
  <si>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</si>
  <si>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</si>
  <si>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</si>
  <si>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</si>
  <si>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</si>
  <si>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</si>
  <si>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</si>
  <si>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</si>
  <si>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</si>
  <si>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</si>
  <si>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</si>
  <si>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</si>
  <si>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</si>
  <si>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</si>
  <si>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</si>
  <si>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</si>
  <si>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</si>
  <si>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</si>
  <si>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</si>
  <si>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</si>
  <si>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</si>
  <si>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</si>
  <si>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</si>
  <si>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</si>
  <si>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</si>
  <si>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</si>
  <si>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</si>
  <si>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</si>
  <si>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</si>
  <si>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</si>
  <si>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</si>
  <si>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</si>
  <si>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</si>
  <si>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</si>
  <si>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</si>
  <si>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</si>
  <si>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</si>
  <si>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</si>
  <si>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</si>
  <si>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</si>
  <si>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</si>
  <si>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</si>
  <si>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</si>
  <si>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</si>
  <si>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</si>
  <si>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</si>
  <si>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</si>
  <si>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</si>
  <si>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</si>
  <si>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</si>
  <si>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</si>
  <si>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</si>
  <si>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</si>
  <si>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</si>
  <si>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000 2 19 35432 02 0000 150</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</si>
  <si>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</si>
  <si>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</si>
  <si>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</si>
  <si>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</si>
  <si>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</si>
  <si>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</si>
  <si>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</si>
  <si>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</si>
  <si>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</si>
  <si>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</si>
  <si>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</si>
  <si>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</si>
  <si>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</si>
  <si>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</si>
  <si>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</si>
  <si>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</si>
  <si>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</si>
  <si>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</si>
  <si>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</si>
  <si>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</si>
  <si>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</si>
  <si>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</si>
  <si>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</si>
  <si>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</si>
  <si>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</si>
  <si>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</si>
  <si>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</si>
  <si>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</si>
  <si>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</si>
  <si>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</si>
  <si>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</si>
  <si>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</si>
  <si>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</si>
  <si>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</si>
  <si>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</si>
  <si>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</si>
  <si>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</si>
  <si>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</si>
  <si>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</si>
  <si>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</si>
  <si>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</si>
  <si>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</si>
  <si>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</si>
  <si>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</si>
  <si>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</si>
  <si>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</si>
  <si>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</si>
  <si>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</si>
  <si>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</si>
  <si>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</si>
  <si>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</si>
  <si>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</si>
  <si>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</si>
  <si>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</si>
  <si>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</si>
  <si>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</si>
  <si>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</si>
  <si>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</si>
  <si>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</si>
  <si>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</si>
  <si>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</si>
  <si>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</si>
  <si>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</si>
  <si>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</si>
  <si>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</si>
  <si>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</si>
  <si>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</si>
  <si>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</si>
  <si>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</si>
  <si>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</si>
  <si>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</si>
  <si>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</si>
  <si>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</si>
  <si>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</si>
  <si>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</si>
  <si>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</si>
  <si>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</si>
  <si>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</si>
  <si>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</si>
  <si>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</si>
  <si>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</si>
  <si>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</si>
  <si>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</si>
  <si>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</si>
  <si>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</si>
  <si>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</si>
  <si>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</si>
  <si>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</si>
  <si>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</si>
  <si>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</si>
  <si>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</si>
  <si>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</si>
  <si>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</si>
  <si>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</si>
  <si>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</si>
  <si>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</si>
  <si>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</si>
  <si>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</si>
  <si>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</si>
  <si>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</si>
  <si>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</si>
  <si>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</si>
  <si>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</si>
  <si>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</si>
  <si>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</si>
  <si>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</si>
  <si>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</si>
  <si>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</si>
  <si>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</si>
  <si>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</si>
  <si>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</si>
  <si>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</si>
  <si>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</si>
  <si>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</si>
  <si>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</si>
  <si>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</si>
  <si>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</si>
  <si>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</si>
  <si>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</si>
  <si>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</si>
  <si>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</si>
  <si>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</si>
  <si>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</si>
  <si>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</si>
  <si>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</si>
  <si>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</si>
  <si>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</si>
  <si>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</si>
  <si>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</si>
  <si>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</si>
  <si>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</si>
  <si>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</si>
  <si>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</si>
  <si>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</si>
  <si>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</si>
  <si>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</si>
  <si>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</si>
  <si>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</si>
  <si>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</si>
  <si>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</si>
  <si>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</si>
  <si>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</si>
  <si>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</si>
  <si>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</si>
  <si>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</si>
  <si>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</si>
  <si>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</si>
  <si>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</si>
  <si>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</si>
  <si>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</si>
  <si>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</si>
  <si>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</si>
  <si>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</si>
  <si>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</si>
  <si>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</si>
  <si>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</si>
  <si>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</si>
  <si>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</si>
  <si>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</si>
  <si>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</si>
  <si>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</si>
  <si>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</si>
  <si>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</si>
  <si>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</si>
  <si>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</si>
  <si>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</si>
  <si>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</si>
  <si>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</si>
  <si>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</si>
  <si>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</si>
  <si>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</si>
  <si>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</si>
  <si>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</si>
  <si>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</si>
  <si>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</si>
  <si>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</si>
  <si>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</si>
  <si>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</si>
  <si>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</si>
  <si>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</si>
  <si>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</si>
  <si>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</si>
  <si>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</si>
  <si>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</si>
  <si>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</si>
  <si>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</si>
  <si>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</si>
  <si>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</si>
  <si>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</si>
  <si>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000 2 02 45422 02 0000 150</t>
  </si>
  <si>
    <t>000 2 19 25138 02 0000 150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</si>
  <si>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</si>
  <si>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</si>
  <si>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</si>
  <si>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000 1 09 04030 01 0000 110</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</si>
  <si>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</si>
  <si>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</si>
  <si>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</si>
  <si>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</si>
  <si>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</si>
  <si>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</si>
  <si>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</si>
  <si>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</si>
  <si>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</si>
  <si>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</si>
  <si>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</si>
  <si>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</si>
  <si>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</si>
  <si>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Прогноз доходов
на 2023 год</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</si>
  <si>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</si>
  <si>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</si>
  <si>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</si>
  <si>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</si>
  <si>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</si>
  <si>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</si>
  <si>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000 1 01 01100 01 0000 110</t>
  </si>
  <si>
    <t>000 1 01 01104 01 0000 110</t>
  </si>
  <si>
    <t>000 1 01 01120 01 0000 110</t>
  </si>
  <si>
    <t>000 1 01 01130 01 0000 110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</si>
  <si>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</si>
  <si>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</si>
  <si>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000 1 01 02100 01 0000 110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</si>
  <si>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</si>
  <si>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</si>
  <si>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</si>
  <si>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000 1 01 02130 01 0000 110</t>
  </si>
  <si>
    <t>000 1 01 02140 01 0000 110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</si>
  <si>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</si>
  <si>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</si>
  <si>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</si>
  <si>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</si>
  <si>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</si>
  <si>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</si>
  <si>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</si>
  <si>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</si>
  <si>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</si>
  <si>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</si>
  <si>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</si>
  <si>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</si>
  <si>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</si>
  <si>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</si>
  <si>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</si>
  <si>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</si>
  <si>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</si>
  <si>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</si>
  <si>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000 1 11 05026 00 0000 120</t>
  </si>
  <si>
    <t>000 1 11 05026 10 0000 120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</si>
  <si>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</si>
  <si>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</si>
  <si>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000 1 16 07040 00 0000 140</t>
  </si>
  <si>
    <t>000 1 16 07040 02 0000 140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</si>
  <si>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</si>
  <si>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000 1 16 18000 02 0000 140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</si>
  <si>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</si>
  <si>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</si>
  <si>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</si>
  <si>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</si>
  <si>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</si>
  <si>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</si>
  <si>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000 2 02 25014 00 0000 150</t>
  </si>
  <si>
    <t>000 2 02 25014 02 0000 150</t>
  </si>
  <si>
    <t>000 2 02 25027 00 0000 150</t>
  </si>
  <si>
    <t>000 2 02 25027 02 0000 150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</si>
  <si>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</si>
  <si>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</si>
  <si>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</si>
  <si>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</si>
  <si>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</si>
  <si>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</si>
  <si>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</si>
  <si>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</si>
  <si>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</si>
  <si>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</si>
  <si>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000 2 02 25171 00 0000 150</t>
  </si>
  <si>
    <t>000 2 02 25171 02 0000 150</t>
  </si>
  <si>
    <t>000 2 02 25172 00 0000 150</t>
  </si>
  <si>
    <t>000 2 02 25172 02 0000 150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</si>
  <si>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</si>
  <si>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</si>
  <si>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</si>
  <si>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</si>
  <si>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</si>
  <si>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</si>
  <si>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000 2 02 25213 00 0000 150</t>
  </si>
  <si>
    <t>000 2 02 25213 02 0000 150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</si>
  <si>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</si>
  <si>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</si>
  <si>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</si>
  <si>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</si>
  <si>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000 2 02 25239 00 0000 150</t>
  </si>
  <si>
    <t>000 2 02 25239 02 0000 150</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</si>
  <si>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</si>
  <si>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</si>
  <si>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000 2 02 25251 00 0000 150</t>
  </si>
  <si>
    <t>000 2 02 25251 02 0000 150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</si>
  <si>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</si>
  <si>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</si>
  <si>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</si>
  <si>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</si>
  <si>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000 2 02 25276 00 0000 150</t>
  </si>
  <si>
    <t>000 2 02 25276 02 0000 150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</si>
  <si>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</si>
  <si>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</si>
  <si>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000 2 02 25385 00 0000 150</t>
  </si>
  <si>
    <t>000 2 02 25385 02 0000 150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</si>
  <si>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</si>
  <si>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</si>
  <si>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</si>
  <si>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</si>
  <si>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000 2 02 25511 00 0000 150</t>
  </si>
  <si>
    <t>000 2 02 25511 02 0000 150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</si>
  <si>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</si>
  <si>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</si>
  <si>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000 2 02 25514 00 0000 150</t>
  </si>
  <si>
    <t>000 2 02 25514 02 0000 150</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</si>
  <si>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</si>
  <si>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</si>
  <si>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</si>
  <si>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</si>
  <si>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000 2 02 25584 00 0000 150</t>
  </si>
  <si>
    <t>000 2 02 25584 02 0000 150</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</si>
  <si>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</si>
  <si>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</si>
  <si>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000 2 02 25590 02 0000 150</t>
  </si>
  <si>
    <t>000 2 02 25590 00 0000 150</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</si>
  <si>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</si>
  <si>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</si>
  <si>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</si>
  <si>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</si>
  <si>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</si>
  <si>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</si>
  <si>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000 2 02 25591 00 0000 150</t>
  </si>
  <si>
    <t>000 2 02 25591 02 0000 150</t>
  </si>
  <si>
    <t>000 2 02 25597 00 0000 150</t>
  </si>
  <si>
    <t>000 2 02 25597 02 0000 150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</si>
  <si>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</si>
  <si>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</si>
  <si>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000 2 02 27456 00 0000 150</t>
  </si>
  <si>
    <t>000 2 02 27456 02 0000 150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</si>
  <si>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</si>
  <si>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</si>
  <si>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000 2 02 35345 00 0000 150</t>
  </si>
  <si>
    <t>000 2 02 35345 02 0000 150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</si>
  <si>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</si>
  <si>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</si>
  <si>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</si>
  <si>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000 2 02 45292 02 0000 150</t>
  </si>
  <si>
    <t>000 2 02 45298 02 0000 150</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</si>
  <si>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</si>
  <si>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</si>
  <si>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</si>
  <si>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</si>
  <si>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</si>
  <si>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</si>
  <si>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</si>
  <si>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</si>
  <si>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000 2 02 45424 00 0000 150</t>
  </si>
  <si>
    <t>000 2 02 45424 02 0000 150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</si>
  <si>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</si>
  <si>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</si>
  <si>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</si>
  <si>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</si>
  <si>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</si>
  <si>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000 2 03 02080 02 0000 150</t>
  </si>
  <si>
    <t>000 2 03 02099 02 0000 150</t>
  </si>
  <si>
    <t>000 2 04 00000 00 0000 000</t>
  </si>
  <si>
    <t>000 2 07 00000 00 0000 000</t>
  </si>
  <si>
    <t>000 2 07 02000 02 0000 150</t>
  </si>
  <si>
    <t>000 2 07 02010 02 0000 150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</si>
  <si>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</si>
  <si>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</si>
  <si>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</si>
  <si>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000 2 18 25243 02 0000 150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</si>
  <si>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</si>
  <si>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000 2 18 25750 02 0000 150</t>
  </si>
  <si>
    <t>000 2 18 33144 02 0000 150</t>
  </si>
  <si>
    <t>000 2 18 45393 02 0000 150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</si>
  <si>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</si>
  <si>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</si>
  <si>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</si>
  <si>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</si>
  <si>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</si>
  <si>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</si>
  <si>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</si>
  <si>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</si>
  <si>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000 2 19 25752 02 0000 150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</si>
  <si>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</si>
  <si>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</si>
  <si>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</si>
  <si>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</si>
  <si>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</si>
  <si>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</si>
  <si>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</si>
  <si>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</si>
  <si>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</si>
  <si>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</si>
  <si>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000 2 19 45192 02 0000 150</t>
  </si>
  <si>
    <t>000 2 19 45303 02 0000 150</t>
  </si>
  <si>
    <t>000 2 19 45363 02 0000 150</t>
  </si>
  <si>
    <t>000 2 19 45393 02 0000 150</t>
  </si>
  <si>
    <t>000 2 19 45418 02 0000 150</t>
  </si>
  <si>
    <t>000 2 19 45422 02 0000 150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</si>
  <si>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</si>
  <si>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</si>
  <si>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</si>
  <si>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000 2 19 46502 02 0000 150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</si>
  <si>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</si>
  <si>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</si>
  <si>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</si>
  <si>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Кассовое исполнение
за первое полугодие
2023 года</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</si>
  <si>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</si>
  <si>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</si>
  <si>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</si>
  <si>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</si>
  <si>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</si>
  <si>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000 1 11 05300 00 0000 120</t>
  </si>
  <si>
    <t>000 1 11 05326 00 0000 120</t>
  </si>
  <si>
    <t>000 1 11 05326 10 0000 120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</si>
  <si>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</si>
  <si>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</si>
  <si>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000 2 02 15549 02 0000 150</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</si>
  <si>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</si>
  <si>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000 2 02 25181 02 0000 150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</si>
  <si>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</si>
  <si>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000 2 02 41502 02 0000 150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</si>
  <si>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</si>
  <si>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000 2 02 45198 02 0000 150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</si>
  <si>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</si>
  <si>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</si>
  <si>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</si>
  <si>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</si>
  <si>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</si>
  <si>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000 2 18 25599 02 0000 150</t>
  </si>
  <si>
    <t>000 2 18 27139 02 0000 150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</si>
  <si>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</si>
  <si>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</si>
  <si>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</si>
  <si>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</si>
  <si>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</si>
  <si>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</si>
  <si>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</si>
  <si>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</si>
  <si>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</si>
  <si>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</si>
  <si>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</si>
  <si>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</si>
  <si>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</si>
  <si>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</si>
  <si>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</si>
  <si>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Темп 2023 к соответствующему периоду 2022, %</t>
  </si>
  <si>
    <t>Кассовое исполнение
за первое полугодие
2022 года</t>
  </si>
  <si>
    <t>Доходы областного бюджета за первое полугодие 2023 года в сравнении с аналогичным периодом 2022 года</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</si>
  <si>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</si>
  <si>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000 1 05 03000 01 0000 110</t>
  </si>
  <si>
    <t>Единый сельскохозяйственный налог</t>
  </si>
  <si>
    <t>000 1 05 03020 01 0000 110</t>
  </si>
  <si>
    <t>Единый сельскохозяйственный налог (за налоговые периоды, истекшие до 1 января 2011 года)</t>
  </si>
  <si>
    <t>000 1 07 01130 01 0000 110</t>
  </si>
  <si>
    <t>Налог на добычу полезных ископаемых в виде апатит-нефелиновых, апатитовых и фосфоритовых руд</t>
  </si>
  <si>
    <t>000 1 08 02000 01 0000 110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</si>
  <si>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</si>
  <si>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000 1 08 02020 01 0000 110</t>
  </si>
  <si>
    <t xml:space="preserve"> Государственная пошлина по делам, рассматриваемым конституционными (уставными) судами субъектов Российской Федерации</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</si>
  <si>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</si>
  <si>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</si>
  <si>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000 1 09 03021 00 0000 110</t>
  </si>
  <si>
    <t>Платежи за добычу общераспространенных полезных ископаемых</t>
  </si>
  <si>
    <t>000 1 09 03021 05 0000 110</t>
  </si>
  <si>
    <t>Платежи за добычу общераспространенных полезных ископаемых, мобилизуемые на территориях муниципальных районов</t>
  </si>
  <si>
    <t>000 1 09 04040 01 0000 110</t>
  </si>
  <si>
    <t>Налог с имущества, переходящего в порядке наследования или дарения</t>
  </si>
  <si>
    <t>000 1 13 02040 01 0000 130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</si>
  <si>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</si>
  <si>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000 1 14 02023 02 0000 440</t>
  </si>
  <si>
    <t>000 1 16 09000 00 0000 140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</si>
  <si>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</si>
  <si>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000 1 16 09030 02 0000 140</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</si>
  <si>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</si>
  <si>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000 1 16 10020 02 0000 140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</si>
  <si>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</si>
  <si>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000 1 16 10021 02 0000 140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</si>
  <si>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</si>
  <si>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</si>
  <si>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</si>
  <si>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</si>
  <si>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</si>
  <si>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000 2 02 25169 00 0000 150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</si>
  <si>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</si>
  <si>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000 2 02 25169 02 0000 150</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</si>
  <si>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</si>
  <si>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000 2 02 25187 00 0000 150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</si>
  <si>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</si>
  <si>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000 2 02 25187 02 0000 150</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</si>
  <si>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</si>
  <si>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</si>
  <si>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</si>
  <si>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</si>
  <si>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 xml:space="preserve">Субсидии бюджетам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</si>
  <si>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</si>
  <si>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</si>
  <si>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субъектов Российской Федерации на повышение эффективности службы занятости
</t>
  </si>
  <si>
    <t xml:space="preserve">Субсидии бюджетам на повышение эффективности службы занятости
</t>
  </si>
  <si>
    <t>000 2 02 25359 00 0000 150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</si>
  <si>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</si>
  <si>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000 2 02 25359 02 0000 150</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</si>
  <si>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</si>
  <si>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000 2 02 25491 00 0000 150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</si>
  <si>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</si>
  <si>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</si>
  <si>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</si>
  <si>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000 2 02 25554 02 0000 150</t>
  </si>
  <si>
    <t>Субсидии бюджетам субъектов Российской Федерации на обеспечение закупки авиационных работ в целях оказания медицинской помощи</t>
  </si>
  <si>
    <t>000 2 02 25586 02 0000 150</t>
  </si>
  <si>
    <t>000 2 02 29001 00 0000 150</t>
  </si>
  <si>
    <t>Субсидии бюджетам за счет средств резервного фонда Правительства Российской Федерации</t>
  </si>
  <si>
    <t>000 2 02 29001 02 0000 150</t>
  </si>
  <si>
    <t>Субсидии бюджетам субъектов Российской Федерации за счет средств резервного фонда Правительства Российской Федерации</t>
  </si>
  <si>
    <t>000 2 02 35450 00 0000 150</t>
  </si>
  <si>
    <t>000 2 02 35450 02 0000 150</t>
  </si>
  <si>
    <t>000 2 02 35485 00 0000 150</t>
  </si>
  <si>
    <t>Субвенции бюджетам на обеспечение жильем граждан, уволенных с военной службы (службы), и приравненных к ним лиц</t>
  </si>
  <si>
    <t>000 2 02 35485 02 0000 150</t>
  </si>
  <si>
    <t>Субвенции бюджетам субъектов Российской Федерации на обеспечение жильем граждан, уволенных с военной службы (службы), и приравненных к ним лиц</t>
  </si>
  <si>
    <t>000 2 02 35573 00 0000 150</t>
  </si>
  <si>
    <t>Субвенции бюджетам на осуществление ежемесячной выплаты в связи с рождением (усыновлением) первого ребенка</t>
  </si>
  <si>
    <t>000 2 02 35573 02 0000 150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</si>
  <si>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</si>
  <si>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000 2 02 45389 00 0000 150</t>
  </si>
  <si>
    <t>Межбюджетные трансферты, передаваемые бюджетам на развитие инфраструктуры дорожного хозяйства</t>
  </si>
  <si>
    <t>000 2 02 45389 02 0000 150</t>
  </si>
  <si>
    <t>Межбюджетные трансферты, передаваемые бюджетам субъектов Российской Федерации на развитие инфраструктуры дорожного хозяйства</t>
  </si>
  <si>
    <t>000 2 18 25065 02 0000 150</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</si>
  <si>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</si>
  <si>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000 2 18 25304 02 0000 150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</si>
  <si>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</si>
  <si>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</si>
  <si>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</si>
  <si>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</si>
  <si>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</si>
  <si>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000 2 19 25065 02 0000 150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</si>
  <si>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</si>
  <si>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000 2 19 25201 02 0000 150</t>
  </si>
  <si>
    <t>Возврат остатков субсидий в целях развития паллиативной медицинской помощи из бюджетов субъектов Российской Федерации</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</si>
  <si>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</si>
  <si>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</si>
  <si>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</si>
  <si>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</si>
  <si>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000 2 19 25462 02 0000 150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</si>
  <si>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</si>
  <si>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000 2 19 25554 02 0000 150</t>
  </si>
  <si>
    <t>Возврат остатков субсидий на обеспечение закупки авиационных работ в целях оказания медицинской помощи</t>
  </si>
  <si>
    <t>000 2 19 35430 02 0000 150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</si>
  <si>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</si>
  <si>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</si>
  <si>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</si>
  <si>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</si>
  <si>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</si>
  <si>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</si>
  <si>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</si>
  <si>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</si>
  <si>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</si>
  <si>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000 2 19 45836 02 0000 150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</si>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</sst>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61"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2513">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22" fillId="0" borderId="0"/>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6"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21"/>
    <xf numFmtId="49" fontId="9" fillId="0" borderId="6">
      <alignment horizontal="center" vertical="center" wrapText="1"/>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26">
      <alignment horizontal="left" wrapText="1" indent="1"/>
    </xf>
    <xf numFmtId="49" fontId="9" fillId="0" borderId="27">
      <alignment horizontal="center" wrapText="1"/>
    </xf>
    <xf numFmtId="49" fontId="9" fillId="0" borderId="28">
      <alignment horizontal="center"/>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9" fillId="0" borderId="7">
      <alignment horizontal="left" wrapText="1" indent="2"/>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8" fillId="0" borderId="8"/>
    <xf numFmtId="0" fontId="15" fillId="0" borderId="42">
      <alignment horizontal="center" vertical="center" textRotation="90" wrapText="1"/>
    </xf>
    <xf numFmtId="0" fontId="9" fillId="0" borderId="6">
      <alignment horizontal="center" vertical="top" wrapText="1"/>
    </xf>
    <xf numFmtId="0" fontId="9" fillId="0" borderId="28">
      <alignment horizontal="center" vertical="top"/>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9" fillId="0" borderId="53">
      <alignment horizontal="right"/>
    </xf>
    <xf numFmtId="49" fontId="9" fillId="0" borderId="54">
      <alignment horizontal="left" vertical="center" wrapText="1" indent="2"/>
    </xf>
    <xf numFmtId="0" fontId="9" fillId="0" borderId="51"/>
    <xf numFmtId="0" fontId="9" fillId="0" borderId="7"/>
    <xf numFmtId="49" fontId="9" fillId="0" borderId="55">
      <alignment horizontal="left" vertical="center" wrapText="1" indent="3"/>
    </xf>
    <xf numFmtId="4" fontId="9" fillId="0" borderId="56">
      <alignment horizontal="right"/>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60">
      <alignment horizontal="right"/>
    </xf>
    <xf numFmtId="0" fontId="15" fillId="0" borderId="19">
      <alignment horizontal="center" vertical="center" textRotation="90"/>
    </xf>
    <xf numFmtId="4" fontId="9" fillId="0" borderId="0">
      <alignment horizontal="right"/>
    </xf>
    <xf numFmtId="0" fontId="15" fillId="0" borderId="8">
      <alignment horizontal="center" vertical="center" textRotation="90"/>
    </xf>
    <xf numFmtId="0" fontId="15" fillId="0" borderId="42">
      <alignment horizontal="center" vertical="center" textRotation="90"/>
    </xf>
    <xf numFmtId="0" fontId="9" fillId="0" borderId="29"/>
    <xf numFmtId="49" fontId="9" fillId="0" borderId="61">
      <alignment horizontal="center" vertical="center" wrapText="1"/>
    </xf>
    <xf numFmtId="0" fontId="9" fillId="0" borderId="62"/>
    <xf numFmtId="0" fontId="9"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0" fontId="15" fillId="0" borderId="23">
      <alignment horizontal="center" vertical="center"/>
    </xf>
    <xf numFmtId="49" fontId="15" fillId="0" borderId="31">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9" fillId="0" borderId="7">
      <alignment horizontal="left" wrapText="1" indent="2"/>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6"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0"/>
    <xf numFmtId="0" fontId="22" fillId="0" borderId="21"/>
    <xf numFmtId="49" fontId="9" fillId="0" borderId="6">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0" fontId="9" fillId="0" borderId="26">
      <alignment horizontal="left" wrapText="1" indent="1"/>
    </xf>
    <xf numFmtId="49" fontId="9" fillId="0" borderId="27">
      <alignment horizontal="center" wrapText="1"/>
    </xf>
    <xf numFmtId="49" fontId="9" fillId="0" borderId="28">
      <alignment horizontal="center"/>
    </xf>
    <xf numFmtId="49" fontId="9" fillId="0" borderId="29">
      <alignment horizontal="center"/>
    </xf>
    <xf numFmtId="0" fontId="9" fillId="0" borderId="30">
      <alignment horizontal="left" wrapText="1" indent="1"/>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18"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0" fontId="9" fillId="0" borderId="26">
      <alignment horizontal="left" wrapText="1"/>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5" fillId="0" borderId="42">
      <alignment horizontal="center" vertical="center" textRotation="90" wrapText="1"/>
    </xf>
    <xf numFmtId="0" fontId="9" fillId="0" borderId="6">
      <alignment horizontal="center" vertical="top" wrapText="1"/>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15" fillId="0" borderId="23">
      <alignment horizontal="center" vertical="center" wrapText="1"/>
    </xf>
    <xf numFmtId="0" fontId="9"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15" fillId="0" borderId="31">
      <alignment horizontal="center" vertical="center"/>
    </xf>
    <xf numFmtId="0" fontId="9" fillId="0" borderId="48">
      <alignment horizontal="center" vertical="center"/>
    </xf>
    <xf numFmtId="49" fontId="15" fillId="0" borderId="23">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cellStyleXfs>
  <cellXfs count="210">
    <xf numFmtId="0" fontId="0" fillId="0" borderId="0" xfId="0"/>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49" fontId="4"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xf numFmtId="4" fontId="4" fillId="0" borderId="2"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quotePrefix="1" applyNumberFormat="1" applyFont="1" applyFill="1" applyBorder="1" applyAlignment="1">
      <alignment horizontal="center"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cellXfs>
  <cellStyles count="2513">
    <cellStyle name="br" xfId="174"/>
    <cellStyle name="col" xfId="173"/>
    <cellStyle name="style0" xfId="175"/>
    <cellStyle name="style0 2" xfId="515"/>
    <cellStyle name="style0 2 2" xfId="2248"/>
    <cellStyle name="style0 2 3" xfId="1997"/>
    <cellStyle name="style0 2 4" xfId="1564"/>
    <cellStyle name="style0 2 5" xfId="1131"/>
    <cellStyle name="style0 3" xfId="696"/>
    <cellStyle name="style0 3 2" xfId="2410"/>
    <cellStyle name="style0 3 3" xfId="1744"/>
    <cellStyle name="style0 3 4" xfId="1311"/>
    <cellStyle name="style0 4" xfId="878"/>
    <cellStyle name="td" xfId="176"/>
    <cellStyle name="td 2" xfId="514"/>
    <cellStyle name="td 2 2" xfId="2247"/>
    <cellStyle name="td 2 3" xfId="1996"/>
    <cellStyle name="td 2 4" xfId="1563"/>
    <cellStyle name="td 2 5" xfId="1130"/>
    <cellStyle name="td 3" xfId="697"/>
    <cellStyle name="td 3 2" xfId="2411"/>
    <cellStyle name="td 3 3" xfId="1745"/>
    <cellStyle name="td 3 4" xfId="1312"/>
    <cellStyle name="td 4" xfId="879"/>
    <cellStyle name="tr" xfId="172"/>
    <cellStyle name="xl100" xfId="91"/>
    <cellStyle name="xl100 2" xfId="242"/>
    <cellStyle name="xl100 2 2" xfId="2131"/>
    <cellStyle name="xl100 2 3" xfId="1880"/>
    <cellStyle name="xl100 2 4" xfId="1447"/>
    <cellStyle name="xl100 2 5" xfId="1014"/>
    <cellStyle name="xl100 3" xfId="382"/>
    <cellStyle name="xl100 4" xfId="581"/>
    <cellStyle name="xl100 4 2" xfId="2329"/>
    <cellStyle name="xl100 4 3" xfId="1629"/>
    <cellStyle name="xl100 4 4" xfId="1196"/>
    <cellStyle name="xl100 5" xfId="763"/>
    <cellStyle name="xl101" xfId="97"/>
    <cellStyle name="xl101 2" xfId="247"/>
    <cellStyle name="xl101 2 2" xfId="2136"/>
    <cellStyle name="xl101 2 3" xfId="1885"/>
    <cellStyle name="xl101 2 4" xfId="1452"/>
    <cellStyle name="xl101 2 5" xfId="1019"/>
    <cellStyle name="xl101 3" xfId="388"/>
    <cellStyle name="xl101 4" xfId="586"/>
    <cellStyle name="xl101 4 2" xfId="2335"/>
    <cellStyle name="xl101 4 3" xfId="1634"/>
    <cellStyle name="xl101 4 4" xfId="1201"/>
    <cellStyle name="xl101 5" xfId="768"/>
    <cellStyle name="xl101 5 2" xfId="2462"/>
    <cellStyle name="xl101 6" xfId="2047"/>
    <cellStyle name="xl101 7" xfId="1796"/>
    <cellStyle name="xl101 8" xfId="1363"/>
    <cellStyle name="xl101 9" xfId="930"/>
    <cellStyle name="xl102" xfId="93"/>
    <cellStyle name="xl102 2" xfId="257"/>
    <cellStyle name="xl102 3" xfId="516"/>
    <cellStyle name="xl102 3 2" xfId="2249"/>
    <cellStyle name="xl102 3 3" xfId="1998"/>
    <cellStyle name="xl102 3 4" xfId="1565"/>
    <cellStyle name="xl102 3 5" xfId="1132"/>
    <cellStyle name="xl102 4" xfId="596"/>
    <cellStyle name="xl102 4 2" xfId="2331"/>
    <cellStyle name="xl102 4 3" xfId="1644"/>
    <cellStyle name="xl102 4 4" xfId="1211"/>
    <cellStyle name="xl102 5" xfId="778"/>
    <cellStyle name="xl102 5 2" xfId="2460"/>
    <cellStyle name="xl102 6" xfId="2045"/>
    <cellStyle name="xl102 7" xfId="1794"/>
    <cellStyle name="xl102 8" xfId="1361"/>
    <cellStyle name="xl102 9" xfId="928"/>
    <cellStyle name="xl103" xfId="101"/>
    <cellStyle name="xl103 2" xfId="261"/>
    <cellStyle name="xl103 3" xfId="509"/>
    <cellStyle name="xl103 3 2" xfId="2243"/>
    <cellStyle name="xl103 3 3" xfId="1992"/>
    <cellStyle name="xl103 3 4" xfId="1559"/>
    <cellStyle name="xl103 3 5" xfId="1126"/>
    <cellStyle name="xl103 4" xfId="600"/>
    <cellStyle name="xl103 4 2" xfId="2339"/>
    <cellStyle name="xl103 4 3" xfId="1648"/>
    <cellStyle name="xl103 4 4" xfId="1215"/>
    <cellStyle name="xl103 5" xfId="782"/>
    <cellStyle name="xl103 5 2" xfId="2466"/>
    <cellStyle name="xl103 6" xfId="2051"/>
    <cellStyle name="xl103 7" xfId="1800"/>
    <cellStyle name="xl103 8" xfId="1367"/>
    <cellStyle name="xl103 9" xfId="934"/>
    <cellStyle name="xl104" xfId="104"/>
    <cellStyle name="xl104 2" xfId="269"/>
    <cellStyle name="xl104 2 2" xfId="2151"/>
    <cellStyle name="xl104 2 3" xfId="1900"/>
    <cellStyle name="xl104 2 4" xfId="1467"/>
    <cellStyle name="xl104 2 5" xfId="1034"/>
    <cellStyle name="xl104 3" xfId="471"/>
    <cellStyle name="xl104 4" xfId="608"/>
    <cellStyle name="xl104 4 2" xfId="2342"/>
    <cellStyle name="xl104 4 3" xfId="1656"/>
    <cellStyle name="xl104 4 4" xfId="1223"/>
    <cellStyle name="xl104 5" xfId="790"/>
    <cellStyle name="xl105" xfId="89"/>
    <cellStyle name="xl105 2" xfId="264"/>
    <cellStyle name="xl105 2 2" xfId="2148"/>
    <cellStyle name="xl105 2 3" xfId="1897"/>
    <cellStyle name="xl105 2 4" xfId="1464"/>
    <cellStyle name="xl105 2 5" xfId="1031"/>
    <cellStyle name="xl105 3" xfId="446"/>
    <cellStyle name="xl105 4" xfId="603"/>
    <cellStyle name="xl105 4 2" xfId="2327"/>
    <cellStyle name="xl105 4 3" xfId="1651"/>
    <cellStyle name="xl105 4 4" xfId="1218"/>
    <cellStyle name="xl105 5" xfId="785"/>
    <cellStyle name="xl105 5 2" xfId="2458"/>
    <cellStyle name="xl105 6" xfId="2043"/>
    <cellStyle name="xl105 7" xfId="1792"/>
    <cellStyle name="xl105 8" xfId="1359"/>
    <cellStyle name="xl105 9" xfId="926"/>
    <cellStyle name="xl106" xfId="92"/>
    <cellStyle name="xl106 2" xfId="272"/>
    <cellStyle name="xl106 2 2" xfId="2154"/>
    <cellStyle name="xl106 2 3" xfId="1903"/>
    <cellStyle name="xl106 2 4" xfId="1470"/>
    <cellStyle name="xl106 2 5" xfId="1037"/>
    <cellStyle name="xl106 3" xfId="506"/>
    <cellStyle name="xl106 4" xfId="611"/>
    <cellStyle name="xl106 4 2" xfId="2330"/>
    <cellStyle name="xl106 4 3" xfId="1659"/>
    <cellStyle name="xl106 4 4" xfId="1226"/>
    <cellStyle name="xl106 5" xfId="793"/>
    <cellStyle name="xl106 5 2" xfId="2459"/>
    <cellStyle name="xl106 6" xfId="2044"/>
    <cellStyle name="xl106 7" xfId="1793"/>
    <cellStyle name="xl106 8" xfId="1360"/>
    <cellStyle name="xl106 9" xfId="927"/>
    <cellStyle name="xl107" xfId="98"/>
    <cellStyle name="xl107 2" xfId="275"/>
    <cellStyle name="xl107 3" xfId="508"/>
    <cellStyle name="xl107 3 2" xfId="2242"/>
    <cellStyle name="xl107 3 3" xfId="1991"/>
    <cellStyle name="xl107 3 4" xfId="1558"/>
    <cellStyle name="xl107 3 5" xfId="1125"/>
    <cellStyle name="xl107 4" xfId="614"/>
    <cellStyle name="xl107 4 2" xfId="2336"/>
    <cellStyle name="xl107 4 3" xfId="1662"/>
    <cellStyle name="xl107 4 4" xfId="1229"/>
    <cellStyle name="xl107 5" xfId="796"/>
    <cellStyle name="xl107 5 2" xfId="2463"/>
    <cellStyle name="xl107 6" xfId="2048"/>
    <cellStyle name="xl107 7" xfId="1797"/>
    <cellStyle name="xl107 8" xfId="1364"/>
    <cellStyle name="xl107 9" xfId="931"/>
    <cellStyle name="xl108" xfId="103"/>
    <cellStyle name="xl108 2" xfId="259"/>
    <cellStyle name="xl108 2 2" xfId="2145"/>
    <cellStyle name="xl108 2 3" xfId="1894"/>
    <cellStyle name="xl108 2 4" xfId="1461"/>
    <cellStyle name="xl108 2 5" xfId="1028"/>
    <cellStyle name="xl108 3" xfId="474"/>
    <cellStyle name="xl108 4" xfId="598"/>
    <cellStyle name="xl108 4 2" xfId="2341"/>
    <cellStyle name="xl108 4 3" xfId="1646"/>
    <cellStyle name="xl108 4 4" xfId="1213"/>
    <cellStyle name="xl108 5" xfId="780"/>
    <cellStyle name="xl108 5 2" xfId="2468"/>
    <cellStyle name="xl108 6" xfId="2053"/>
    <cellStyle name="xl108 7" xfId="1802"/>
    <cellStyle name="xl108 8" xfId="1369"/>
    <cellStyle name="xl108 9" xfId="936"/>
    <cellStyle name="xl109" xfId="90"/>
    <cellStyle name="xl109 2" xfId="262"/>
    <cellStyle name="xl109 2 2" xfId="2146"/>
    <cellStyle name="xl109 2 3" xfId="1895"/>
    <cellStyle name="xl109 2 4" xfId="1462"/>
    <cellStyle name="xl109 2 5" xfId="1029"/>
    <cellStyle name="xl109 3" xfId="455"/>
    <cellStyle name="xl109 4" xfId="601"/>
    <cellStyle name="xl109 4 2" xfId="2328"/>
    <cellStyle name="xl109 4 3" xfId="1649"/>
    <cellStyle name="xl109 4 4" xfId="1216"/>
    <cellStyle name="xl109 5" xfId="783"/>
    <cellStyle name="xl110" xfId="99"/>
    <cellStyle name="xl110 2" xfId="270"/>
    <cellStyle name="xl110 2 2" xfId="2152"/>
    <cellStyle name="xl110 2 3" xfId="1901"/>
    <cellStyle name="xl110 2 4" xfId="1468"/>
    <cellStyle name="xl110 2 5" xfId="1035"/>
    <cellStyle name="xl110 3" xfId="434"/>
    <cellStyle name="xl110 4" xfId="609"/>
    <cellStyle name="xl110 4 2" xfId="2337"/>
    <cellStyle name="xl110 4 3" xfId="1657"/>
    <cellStyle name="xl110 4 4" xfId="1224"/>
    <cellStyle name="xl110 5" xfId="791"/>
    <cellStyle name="xl110 5 2" xfId="2464"/>
    <cellStyle name="xl110 6" xfId="2049"/>
    <cellStyle name="xl110 7" xfId="1798"/>
    <cellStyle name="xl110 8" xfId="1365"/>
    <cellStyle name="xl110 9" xfId="932"/>
    <cellStyle name="xl111" xfId="100"/>
    <cellStyle name="xl111 2" xfId="274"/>
    <cellStyle name="xl111 2 2" xfId="2156"/>
    <cellStyle name="xl111 2 3" xfId="1905"/>
    <cellStyle name="xl111 2 4" xfId="1472"/>
    <cellStyle name="xl111 2 5" xfId="1039"/>
    <cellStyle name="xl111 3" xfId="511"/>
    <cellStyle name="xl111 4" xfId="613"/>
    <cellStyle name="xl111 4 2" xfId="2338"/>
    <cellStyle name="xl111 4 3" xfId="1661"/>
    <cellStyle name="xl111 4 4" xfId="1228"/>
    <cellStyle name="xl111 5" xfId="795"/>
    <cellStyle name="xl111 5 2" xfId="2465"/>
    <cellStyle name="xl111 6" xfId="2050"/>
    <cellStyle name="xl111 7" xfId="1799"/>
    <cellStyle name="xl111 8" xfId="1366"/>
    <cellStyle name="xl111 9" xfId="933"/>
    <cellStyle name="xl112" xfId="94"/>
    <cellStyle name="xl112 2" xfId="260"/>
    <cellStyle name="xl112 3" xfId="435"/>
    <cellStyle name="xl112 3 2" xfId="2221"/>
    <cellStyle name="xl112 3 3" xfId="1970"/>
    <cellStyle name="xl112 3 4" xfId="1537"/>
    <cellStyle name="xl112 3 5" xfId="1104"/>
    <cellStyle name="xl112 4" xfId="599"/>
    <cellStyle name="xl112 4 2" xfId="2332"/>
    <cellStyle name="xl112 4 3" xfId="1647"/>
    <cellStyle name="xl112 4 4" xfId="1214"/>
    <cellStyle name="xl112 5" xfId="781"/>
    <cellStyle name="xl112 5 2" xfId="2461"/>
    <cellStyle name="xl112 6" xfId="2046"/>
    <cellStyle name="xl112 7" xfId="1795"/>
    <cellStyle name="xl112 8" xfId="1362"/>
    <cellStyle name="xl112 9" xfId="929"/>
    <cellStyle name="xl113" xfId="102"/>
    <cellStyle name="xl113 2" xfId="263"/>
    <cellStyle name="xl113 2 2" xfId="2147"/>
    <cellStyle name="xl113 2 3" xfId="1896"/>
    <cellStyle name="xl113 2 4" xfId="1463"/>
    <cellStyle name="xl113 2 5" xfId="1030"/>
    <cellStyle name="xl113 3" xfId="488"/>
    <cellStyle name="xl113 4" xfId="602"/>
    <cellStyle name="xl113 4 2" xfId="2340"/>
    <cellStyle name="xl113 4 3" xfId="1650"/>
    <cellStyle name="xl113 4 4" xfId="1217"/>
    <cellStyle name="xl113 5" xfId="784"/>
    <cellStyle name="xl113 5 2" xfId="2467"/>
    <cellStyle name="xl113 6" xfId="2052"/>
    <cellStyle name="xl113 7" xfId="1801"/>
    <cellStyle name="xl113 8" xfId="1368"/>
    <cellStyle name="xl113 9" xfId="935"/>
    <cellStyle name="xl114" xfId="95"/>
    <cellStyle name="xl114 2" xfId="265"/>
    <cellStyle name="xl114 2 2" xfId="2149"/>
    <cellStyle name="xl114 2 3" xfId="1898"/>
    <cellStyle name="xl114 2 4" xfId="1465"/>
    <cellStyle name="xl114 2 5" xfId="1032"/>
    <cellStyle name="xl114 3" xfId="485"/>
    <cellStyle name="xl114 4" xfId="604"/>
    <cellStyle name="xl114 4 2" xfId="2333"/>
    <cellStyle name="xl114 4 3" xfId="1652"/>
    <cellStyle name="xl114 4 4" xfId="1219"/>
    <cellStyle name="xl114 5" xfId="786"/>
    <cellStyle name="xl115" xfId="96"/>
    <cellStyle name="xl115 2" xfId="271"/>
    <cellStyle name="xl115 2 2" xfId="2153"/>
    <cellStyle name="xl115 2 3" xfId="1902"/>
    <cellStyle name="xl115 2 4" xfId="1469"/>
    <cellStyle name="xl115 2 5" xfId="1036"/>
    <cellStyle name="xl115 3" xfId="504"/>
    <cellStyle name="xl115 4" xfId="610"/>
    <cellStyle name="xl115 4 2" xfId="2334"/>
    <cellStyle name="xl115 4 3" xfId="1658"/>
    <cellStyle name="xl115 4 4" xfId="1225"/>
    <cellStyle name="xl115 5" xfId="792"/>
    <cellStyle name="xl116" xfId="105"/>
    <cellStyle name="xl116 2" xfId="266"/>
    <cellStyle name="xl116 2 2" xfId="2150"/>
    <cellStyle name="xl116 2 3" xfId="1899"/>
    <cellStyle name="xl116 2 4" xfId="1466"/>
    <cellStyle name="xl116 2 5" xfId="1033"/>
    <cellStyle name="xl116 3" xfId="480"/>
    <cellStyle name="xl116 4" xfId="605"/>
    <cellStyle name="xl116 4 2" xfId="2343"/>
    <cellStyle name="xl116 4 3" xfId="1653"/>
    <cellStyle name="xl116 4 4" xfId="1220"/>
    <cellStyle name="xl116 5" xfId="787"/>
    <cellStyle name="xl117" xfId="128"/>
    <cellStyle name="xl117 2" xfId="273"/>
    <cellStyle name="xl117 2 2" xfId="2155"/>
    <cellStyle name="xl117 2 3" xfId="1904"/>
    <cellStyle name="xl117 2 4" xfId="1471"/>
    <cellStyle name="xl117 2 5" xfId="1038"/>
    <cellStyle name="xl117 3" xfId="503"/>
    <cellStyle name="xl117 4" xfId="612"/>
    <cellStyle name="xl117 4 2" xfId="2366"/>
    <cellStyle name="xl117 4 3" xfId="1660"/>
    <cellStyle name="xl117 4 4" xfId="1227"/>
    <cellStyle name="xl117 5" xfId="794"/>
    <cellStyle name="xl118" xfId="132"/>
    <cellStyle name="xl118 2" xfId="267"/>
    <cellStyle name="xl118 3" xfId="476"/>
    <cellStyle name="xl118 3 2" xfId="2236"/>
    <cellStyle name="xl118 3 3" xfId="1985"/>
    <cellStyle name="xl118 3 4" xfId="1552"/>
    <cellStyle name="xl118 3 5" xfId="1119"/>
    <cellStyle name="xl118 4" xfId="606"/>
    <cellStyle name="xl118 4 2" xfId="2370"/>
    <cellStyle name="xl118 4 3" xfId="1654"/>
    <cellStyle name="xl118 4 4" xfId="1221"/>
    <cellStyle name="xl118 5" xfId="788"/>
    <cellStyle name="xl118 5 2" xfId="2488"/>
    <cellStyle name="xl118 6" xfId="2073"/>
    <cellStyle name="xl118 7" xfId="1822"/>
    <cellStyle name="xl118 8" xfId="1389"/>
    <cellStyle name="xl118 9" xfId="956"/>
    <cellStyle name="xl119" xfId="136"/>
    <cellStyle name="xl119 2" xfId="268"/>
    <cellStyle name="xl119 3" xfId="473"/>
    <cellStyle name="xl119 3 2" xfId="2234"/>
    <cellStyle name="xl119 3 3" xfId="1983"/>
    <cellStyle name="xl119 3 4" xfId="1550"/>
    <cellStyle name="xl119 3 5" xfId="1117"/>
    <cellStyle name="xl119 4" xfId="607"/>
    <cellStyle name="xl119 4 2" xfId="2374"/>
    <cellStyle name="xl119 4 3" xfId="1655"/>
    <cellStyle name="xl119 4 4" xfId="1222"/>
    <cellStyle name="xl119 5" xfId="789"/>
    <cellStyle name="xl120" xfId="142"/>
    <cellStyle name="xl120 2" xfId="277"/>
    <cellStyle name="xl120 3" xfId="502"/>
    <cellStyle name="xl120 3 2" xfId="2239"/>
    <cellStyle name="xl120 3 3" xfId="1988"/>
    <cellStyle name="xl120 3 4" xfId="1555"/>
    <cellStyle name="xl120 3 5" xfId="1122"/>
    <cellStyle name="xl120 4" xfId="616"/>
    <cellStyle name="xl120 4 2" xfId="2380"/>
    <cellStyle name="xl120 4 3" xfId="1664"/>
    <cellStyle name="xl120 4 4" xfId="1231"/>
    <cellStyle name="xl120 5" xfId="798"/>
    <cellStyle name="xl121" xfId="143"/>
    <cellStyle name="xl121 2" xfId="301"/>
    <cellStyle name="xl121 3" xfId="468"/>
    <cellStyle name="xl121 3 2" xfId="2232"/>
    <cellStyle name="xl121 3 3" xfId="1981"/>
    <cellStyle name="xl121 3 4" xfId="1548"/>
    <cellStyle name="xl121 3 5" xfId="1115"/>
    <cellStyle name="xl121 4" xfId="640"/>
    <cellStyle name="xl121 4 2" xfId="2381"/>
    <cellStyle name="xl121 4 3" xfId="1688"/>
    <cellStyle name="xl121 4 4" xfId="1255"/>
    <cellStyle name="xl121 5" xfId="822"/>
    <cellStyle name="xl122" xfId="144"/>
    <cellStyle name="xl122 2" xfId="305"/>
    <cellStyle name="xl122 2 2" xfId="2173"/>
    <cellStyle name="xl122 2 3" xfId="1922"/>
    <cellStyle name="xl122 2 4" xfId="1489"/>
    <cellStyle name="xl122 2 5" xfId="1056"/>
    <cellStyle name="xl122 3" xfId="453"/>
    <cellStyle name="xl122 4" xfId="644"/>
    <cellStyle name="xl122 4 2" xfId="2382"/>
    <cellStyle name="xl122 4 3" xfId="1692"/>
    <cellStyle name="xl122 4 4" xfId="1259"/>
    <cellStyle name="xl122 5" xfId="826"/>
    <cellStyle name="xl123" xfId="146"/>
    <cellStyle name="xl123 2" xfId="309"/>
    <cellStyle name="xl123 3" xfId="441"/>
    <cellStyle name="xl123 3 2" xfId="2225"/>
    <cellStyle name="xl123 3 3" xfId="1974"/>
    <cellStyle name="xl123 3 4" xfId="1541"/>
    <cellStyle name="xl123 3 5" xfId="1108"/>
    <cellStyle name="xl123 4" xfId="648"/>
    <cellStyle name="xl123 4 2" xfId="2384"/>
    <cellStyle name="xl123 4 3" xfId="1696"/>
    <cellStyle name="xl123 4 4" xfId="1263"/>
    <cellStyle name="xl123 5" xfId="830"/>
    <cellStyle name="xl124" xfId="167"/>
    <cellStyle name="xl124 2" xfId="326"/>
    <cellStyle name="xl124 3" xfId="437"/>
    <cellStyle name="xl124 3 2" xfId="2223"/>
    <cellStyle name="xl124 3 3" xfId="1972"/>
    <cellStyle name="xl124 3 4" xfId="1539"/>
    <cellStyle name="xl124 3 5" xfId="1106"/>
    <cellStyle name="xl124 4" xfId="665"/>
    <cellStyle name="xl124 4 2" xfId="2405"/>
    <cellStyle name="xl124 4 3" xfId="1713"/>
    <cellStyle name="xl124 4 4" xfId="1280"/>
    <cellStyle name="xl124 5" xfId="847"/>
    <cellStyle name="xl125" xfId="170"/>
    <cellStyle name="xl125 2" xfId="328"/>
    <cellStyle name="xl125 3" xfId="510"/>
    <cellStyle name="xl125 3 2" xfId="2244"/>
    <cellStyle name="xl125 3 3" xfId="1993"/>
    <cellStyle name="xl125 3 4" xfId="1560"/>
    <cellStyle name="xl125 3 5" xfId="1127"/>
    <cellStyle name="xl125 4" xfId="667"/>
    <cellStyle name="xl125 4 2" xfId="2408"/>
    <cellStyle name="xl125 4 3" xfId="1715"/>
    <cellStyle name="xl125 4 4" xfId="1282"/>
    <cellStyle name="xl125 5" xfId="849"/>
    <cellStyle name="xl126" xfId="106"/>
    <cellStyle name="xl126 2" xfId="329"/>
    <cellStyle name="xl126 3" xfId="507"/>
    <cellStyle name="xl126 3 2" xfId="2241"/>
    <cellStyle name="xl126 3 3" xfId="1990"/>
    <cellStyle name="xl126 3 4" xfId="1557"/>
    <cellStyle name="xl126 3 5" xfId="1124"/>
    <cellStyle name="xl126 4" xfId="668"/>
    <cellStyle name="xl126 4 2" xfId="2344"/>
    <cellStyle name="xl126 4 3" xfId="1716"/>
    <cellStyle name="xl126 4 4" xfId="1283"/>
    <cellStyle name="xl126 5" xfId="850"/>
    <cellStyle name="xl126 5 2" xfId="2469"/>
    <cellStyle name="xl126 6" xfId="2054"/>
    <cellStyle name="xl126 7" xfId="1803"/>
    <cellStyle name="xl126 8" xfId="1370"/>
    <cellStyle name="xl126 9" xfId="937"/>
    <cellStyle name="xl127" xfId="109"/>
    <cellStyle name="xl127 2" xfId="276"/>
    <cellStyle name="xl127 3" xfId="505"/>
    <cellStyle name="xl127 3 2" xfId="2240"/>
    <cellStyle name="xl127 3 3" xfId="1989"/>
    <cellStyle name="xl127 3 4" xfId="1556"/>
    <cellStyle name="xl127 3 5" xfId="1123"/>
    <cellStyle name="xl127 4" xfId="615"/>
    <cellStyle name="xl127 4 2" xfId="2347"/>
    <cellStyle name="xl127 4 3" xfId="1663"/>
    <cellStyle name="xl127 4 4" xfId="1230"/>
    <cellStyle name="xl127 5" xfId="797"/>
    <cellStyle name="xl128" xfId="112"/>
    <cellStyle name="xl128 2" xfId="334"/>
    <cellStyle name="xl128 3" xfId="481"/>
    <cellStyle name="xl128 3 2" xfId="2237"/>
    <cellStyle name="xl128 3 3" xfId="1986"/>
    <cellStyle name="xl128 3 4" xfId="1553"/>
    <cellStyle name="xl128 3 5" xfId="1120"/>
    <cellStyle name="xl128 4" xfId="673"/>
    <cellStyle name="xl128 4 2" xfId="2350"/>
    <cellStyle name="xl128 4 3" xfId="1721"/>
    <cellStyle name="xl128 4 4" xfId="1288"/>
    <cellStyle name="xl128 5" xfId="855"/>
    <cellStyle name="xl129" xfId="114"/>
    <cellStyle name="xl129 2" xfId="352"/>
    <cellStyle name="xl129 3" xfId="427"/>
    <cellStyle name="xl129 3 2" xfId="2219"/>
    <cellStyle name="xl129 3 3" xfId="1968"/>
    <cellStyle name="xl129 3 4" xfId="1535"/>
    <cellStyle name="xl129 3 5" xfId="1102"/>
    <cellStyle name="xl129 4" xfId="691"/>
    <cellStyle name="xl129 4 2" xfId="2352"/>
    <cellStyle name="xl129 4 3" xfId="1739"/>
    <cellStyle name="xl129 4 4" xfId="1306"/>
    <cellStyle name="xl129 5" xfId="873"/>
    <cellStyle name="xl129 5 2" xfId="2472"/>
    <cellStyle name="xl129 6" xfId="2057"/>
    <cellStyle name="xl129 7" xfId="1806"/>
    <cellStyle name="xl129 8" xfId="1373"/>
    <cellStyle name="xl129 9" xfId="940"/>
    <cellStyle name="xl130" xfId="119"/>
    <cellStyle name="xl130 2" xfId="355"/>
    <cellStyle name="xl130 3" xfId="416"/>
    <cellStyle name="xl130 3 2" xfId="2215"/>
    <cellStyle name="xl130 3 3" xfId="1964"/>
    <cellStyle name="xl130 3 4" xfId="1531"/>
    <cellStyle name="xl130 3 5" xfId="1098"/>
    <cellStyle name="xl130 4" xfId="694"/>
    <cellStyle name="xl130 4 2" xfId="2357"/>
    <cellStyle name="xl130 4 3" xfId="1742"/>
    <cellStyle name="xl130 4 4" xfId="1309"/>
    <cellStyle name="xl130 5" xfId="876"/>
    <cellStyle name="xl130 5 2" xfId="2477"/>
    <cellStyle name="xl130 6" xfId="2062"/>
    <cellStyle name="xl130 7" xfId="1811"/>
    <cellStyle name="xl130 8" xfId="1378"/>
    <cellStyle name="xl130 9" xfId="945"/>
    <cellStyle name="xl131" xfId="121"/>
    <cellStyle name="xl131 2" xfId="278"/>
    <cellStyle name="xl131 2 2" xfId="2157"/>
    <cellStyle name="xl131 2 3" xfId="1906"/>
    <cellStyle name="xl131 2 4" xfId="1473"/>
    <cellStyle name="xl131 2 5" xfId="1040"/>
    <cellStyle name="xl131 3" xfId="487"/>
    <cellStyle name="xl131 4" xfId="617"/>
    <cellStyle name="xl131 4 2" xfId="2359"/>
    <cellStyle name="xl131 4 3" xfId="1665"/>
    <cellStyle name="xl131 4 4" xfId="1232"/>
    <cellStyle name="xl131 5" xfId="799"/>
    <cellStyle name="xl131 5 2" xfId="2479"/>
    <cellStyle name="xl131 6" xfId="2064"/>
    <cellStyle name="xl131 7" xfId="1813"/>
    <cellStyle name="xl131 8" xfId="1380"/>
    <cellStyle name="xl131 9" xfId="947"/>
    <cellStyle name="xl132" xfId="123"/>
    <cellStyle name="xl132 2" xfId="282"/>
    <cellStyle name="xl132 3" xfId="463"/>
    <cellStyle name="xl132 3 2" xfId="2230"/>
    <cellStyle name="xl132 3 3" xfId="1979"/>
    <cellStyle name="xl132 3 4" xfId="1546"/>
    <cellStyle name="xl132 3 5" xfId="1113"/>
    <cellStyle name="xl132 4" xfId="621"/>
    <cellStyle name="xl132 4 2" xfId="2361"/>
    <cellStyle name="xl132 4 3" xfId="1669"/>
    <cellStyle name="xl132 4 4" xfId="1236"/>
    <cellStyle name="xl132 5" xfId="803"/>
    <cellStyle name="xl132 5 2" xfId="2481"/>
    <cellStyle name="xl132 6" xfId="2066"/>
    <cellStyle name="xl132 7" xfId="1815"/>
    <cellStyle name="xl132 8" xfId="1382"/>
    <cellStyle name="xl132 9" xfId="949"/>
    <cellStyle name="xl133" xfId="124"/>
    <cellStyle name="xl133 2" xfId="285"/>
    <cellStyle name="xl133 3" xfId="444"/>
    <cellStyle name="xl133 3 2" xfId="2226"/>
    <cellStyle name="xl133 3 3" xfId="1975"/>
    <cellStyle name="xl133 3 4" xfId="1542"/>
    <cellStyle name="xl133 3 5" xfId="1109"/>
    <cellStyle name="xl133 4" xfId="624"/>
    <cellStyle name="xl133 4 2" xfId="2362"/>
    <cellStyle name="xl133 4 3" xfId="1672"/>
    <cellStyle name="xl133 4 4" xfId="1239"/>
    <cellStyle name="xl133 5" xfId="806"/>
    <cellStyle name="xl134" xfId="129"/>
    <cellStyle name="xl134 2" xfId="287"/>
    <cellStyle name="xl134 2 2" xfId="2159"/>
    <cellStyle name="xl134 2 3" xfId="1908"/>
    <cellStyle name="xl134 2 4" xfId="1475"/>
    <cellStyle name="xl134 2 5" xfId="1042"/>
    <cellStyle name="xl134 3" xfId="501"/>
    <cellStyle name="xl134 4" xfId="626"/>
    <cellStyle name="xl134 4 2" xfId="2367"/>
    <cellStyle name="xl134 4 3" xfId="1674"/>
    <cellStyle name="xl134 4 4" xfId="1241"/>
    <cellStyle name="xl134 5" xfId="808"/>
    <cellStyle name="xl134 5 2" xfId="2485"/>
    <cellStyle name="xl134 6" xfId="2070"/>
    <cellStyle name="xl134 7" xfId="1819"/>
    <cellStyle name="xl134 8" xfId="1386"/>
    <cellStyle name="xl134 9" xfId="953"/>
    <cellStyle name="xl135" xfId="133"/>
    <cellStyle name="xl135 2" xfId="292"/>
    <cellStyle name="xl135 2 2" xfId="2163"/>
    <cellStyle name="xl135 2 3" xfId="1912"/>
    <cellStyle name="xl135 2 4" xfId="1479"/>
    <cellStyle name="xl135 2 5" xfId="1046"/>
    <cellStyle name="xl135 3" xfId="496"/>
    <cellStyle name="xl135 4" xfId="631"/>
    <cellStyle name="xl135 4 2" xfId="2371"/>
    <cellStyle name="xl135 4 3" xfId="1679"/>
    <cellStyle name="xl135 4 4" xfId="1246"/>
    <cellStyle name="xl135 5" xfId="813"/>
    <cellStyle name="xl135 5 2" xfId="2489"/>
    <cellStyle name="xl135 6" xfId="2074"/>
    <cellStyle name="xl135 7" xfId="1823"/>
    <cellStyle name="xl135 8" xfId="1390"/>
    <cellStyle name="xl135 9" xfId="957"/>
    <cellStyle name="xl136" xfId="137"/>
    <cellStyle name="xl136 2" xfId="294"/>
    <cellStyle name="xl136 2 2" xfId="2165"/>
    <cellStyle name="xl136 2 3" xfId="1914"/>
    <cellStyle name="xl136 2 4" xfId="1481"/>
    <cellStyle name="xl136 2 5" xfId="1048"/>
    <cellStyle name="xl136 3" xfId="494"/>
    <cellStyle name="xl136 4" xfId="633"/>
    <cellStyle name="xl136 4 2" xfId="2375"/>
    <cellStyle name="xl136 4 3" xfId="1681"/>
    <cellStyle name="xl136 4 4" xfId="1248"/>
    <cellStyle name="xl136 5" xfId="815"/>
    <cellStyle name="xl136 5 2" xfId="2492"/>
    <cellStyle name="xl136 6" xfId="2077"/>
    <cellStyle name="xl136 7" xfId="1826"/>
    <cellStyle name="xl136 8" xfId="1393"/>
    <cellStyle name="xl136 9" xfId="960"/>
    <cellStyle name="xl137" xfId="145"/>
    <cellStyle name="xl137 2" xfId="296"/>
    <cellStyle name="xl137 2 2" xfId="2167"/>
    <cellStyle name="xl137 2 3" xfId="1916"/>
    <cellStyle name="xl137 2 4" xfId="1483"/>
    <cellStyle name="xl137 2 5" xfId="1050"/>
    <cellStyle name="xl137 3" xfId="492"/>
    <cellStyle name="xl137 4" xfId="635"/>
    <cellStyle name="xl137 4 2" xfId="2383"/>
    <cellStyle name="xl137 4 3" xfId="1683"/>
    <cellStyle name="xl137 4 4" xfId="1250"/>
    <cellStyle name="xl137 5" xfId="817"/>
    <cellStyle name="xl138" xfId="148"/>
    <cellStyle name="xl138 2" xfId="297"/>
    <cellStyle name="xl138 3" xfId="491"/>
    <cellStyle name="xl138 3 2" xfId="2238"/>
    <cellStyle name="xl138 3 3" xfId="1987"/>
    <cellStyle name="xl138 3 4" xfId="1554"/>
    <cellStyle name="xl138 3 5" xfId="1121"/>
    <cellStyle name="xl138 4" xfId="636"/>
    <cellStyle name="xl138 4 2" xfId="2386"/>
    <cellStyle name="xl138 4 3" xfId="1684"/>
    <cellStyle name="xl138 4 4" xfId="1251"/>
    <cellStyle name="xl138 5" xfId="818"/>
    <cellStyle name="xl138 5 2" xfId="2496"/>
    <cellStyle name="xl138 6" xfId="2081"/>
    <cellStyle name="xl138 7" xfId="1830"/>
    <cellStyle name="xl138 8" xfId="1397"/>
    <cellStyle name="xl138 9" xfId="964"/>
    <cellStyle name="xl139" xfId="152"/>
    <cellStyle name="xl139 2" xfId="302"/>
    <cellStyle name="xl139 2 2" xfId="2170"/>
    <cellStyle name="xl139 2 3" xfId="1919"/>
    <cellStyle name="xl139 2 4" xfId="1486"/>
    <cellStyle name="xl139 2 5" xfId="1053"/>
    <cellStyle name="xl139 3" xfId="466"/>
    <cellStyle name="xl139 4" xfId="641"/>
    <cellStyle name="xl139 4 2" xfId="2390"/>
    <cellStyle name="xl139 4 3" xfId="1689"/>
    <cellStyle name="xl139 4 4" xfId="1256"/>
    <cellStyle name="xl139 5" xfId="823"/>
    <cellStyle name="xl139 5 2" xfId="2500"/>
    <cellStyle name="xl139 6" xfId="2085"/>
    <cellStyle name="xl139 7" xfId="1834"/>
    <cellStyle name="xl139 8" xfId="1401"/>
    <cellStyle name="xl139 9" xfId="968"/>
    <cellStyle name="xl140" xfId="156"/>
    <cellStyle name="xl140 2" xfId="306"/>
    <cellStyle name="xl140 2 2" xfId="2174"/>
    <cellStyle name="xl140 2 3" xfId="1923"/>
    <cellStyle name="xl140 2 4" xfId="1490"/>
    <cellStyle name="xl140 2 5" xfId="1057"/>
    <cellStyle name="xl140 3" xfId="450"/>
    <cellStyle name="xl140 4" xfId="645"/>
    <cellStyle name="xl140 4 2" xfId="2394"/>
    <cellStyle name="xl140 4 3" xfId="1693"/>
    <cellStyle name="xl140 4 4" xfId="1260"/>
    <cellStyle name="xl140 5" xfId="827"/>
    <cellStyle name="xl140 5 2" xfId="2502"/>
    <cellStyle name="xl140 6" xfId="2087"/>
    <cellStyle name="xl140 7" xfId="1836"/>
    <cellStyle name="xl140 8" xfId="1403"/>
    <cellStyle name="xl140 9" xfId="970"/>
    <cellStyle name="xl141" xfId="160"/>
    <cellStyle name="xl141 2" xfId="310"/>
    <cellStyle name="xl141 2 2" xfId="2177"/>
    <cellStyle name="xl141 2 3" xfId="1926"/>
    <cellStyle name="xl141 2 4" xfId="1493"/>
    <cellStyle name="xl141 2 5" xfId="1060"/>
    <cellStyle name="xl141 3" xfId="438"/>
    <cellStyle name="xl141 4" xfId="649"/>
    <cellStyle name="xl141 4 2" xfId="2398"/>
    <cellStyle name="xl141 4 3" xfId="1697"/>
    <cellStyle name="xl141 4 4" xfId="1264"/>
    <cellStyle name="xl141 5" xfId="831"/>
    <cellStyle name="xl141 5 2" xfId="2506"/>
    <cellStyle name="xl141 6" xfId="2091"/>
    <cellStyle name="xl141 7" xfId="1840"/>
    <cellStyle name="xl141 8" xfId="1407"/>
    <cellStyle name="xl141 9" xfId="974"/>
    <cellStyle name="xl142" xfId="110"/>
    <cellStyle name="xl142 2" xfId="314"/>
    <cellStyle name="xl142 3" xfId="475"/>
    <cellStyle name="xl142 3 2" xfId="2235"/>
    <cellStyle name="xl142 3 3" xfId="1984"/>
    <cellStyle name="xl142 3 4" xfId="1551"/>
    <cellStyle name="xl142 3 5" xfId="1118"/>
    <cellStyle name="xl142 4" xfId="653"/>
    <cellStyle name="xl142 4 2" xfId="2348"/>
    <cellStyle name="xl142 4 3" xfId="1701"/>
    <cellStyle name="xl142 4 4" xfId="1268"/>
    <cellStyle name="xl142 5" xfId="835"/>
    <cellStyle name="xl143" xfId="113"/>
    <cellStyle name="xl143 2" xfId="317"/>
    <cellStyle name="xl143 2 2" xfId="2181"/>
    <cellStyle name="xl143 2 3" xfId="1930"/>
    <cellStyle name="xl143 2 4" xfId="1497"/>
    <cellStyle name="xl143 2 5" xfId="1064"/>
    <cellStyle name="xl143 3" xfId="465"/>
    <cellStyle name="xl143 4" xfId="656"/>
    <cellStyle name="xl143 4 2" xfId="2351"/>
    <cellStyle name="xl143 4 3" xfId="1704"/>
    <cellStyle name="xl143 4 4" xfId="1271"/>
    <cellStyle name="xl143 5" xfId="838"/>
    <cellStyle name="xl144" xfId="115"/>
    <cellStyle name="xl144 2" xfId="320"/>
    <cellStyle name="xl144 2 2" xfId="2182"/>
    <cellStyle name="xl144 2 3" xfId="1931"/>
    <cellStyle name="xl144 2 4" xfId="1498"/>
    <cellStyle name="xl144 2 5" xfId="1065"/>
    <cellStyle name="xl144 3" xfId="452"/>
    <cellStyle name="xl144 4" xfId="659"/>
    <cellStyle name="xl144 4 2" xfId="2353"/>
    <cellStyle name="xl144 4 3" xfId="1707"/>
    <cellStyle name="xl144 4 4" xfId="1274"/>
    <cellStyle name="xl144 5" xfId="841"/>
    <cellStyle name="xl144 5 2" xfId="2473"/>
    <cellStyle name="xl144 6" xfId="2058"/>
    <cellStyle name="xl144 7" xfId="1807"/>
    <cellStyle name="xl144 8" xfId="1374"/>
    <cellStyle name="xl144 9" xfId="941"/>
    <cellStyle name="xl145" xfId="120"/>
    <cellStyle name="xl145 2" xfId="322"/>
    <cellStyle name="xl145 2 2" xfId="2183"/>
    <cellStyle name="xl145 2 3" xfId="1932"/>
    <cellStyle name="xl145 2 4" xfId="1499"/>
    <cellStyle name="xl145 2 5" xfId="1066"/>
    <cellStyle name="xl145 3" xfId="449"/>
    <cellStyle name="xl145 4" xfId="661"/>
    <cellStyle name="xl145 4 2" xfId="2358"/>
    <cellStyle name="xl145 4 3" xfId="1709"/>
    <cellStyle name="xl145 4 4" xfId="1276"/>
    <cellStyle name="xl145 5" xfId="843"/>
    <cellStyle name="xl145 5 2" xfId="2478"/>
    <cellStyle name="xl145 6" xfId="2063"/>
    <cellStyle name="xl145 7" xfId="1812"/>
    <cellStyle name="xl145 8" xfId="1379"/>
    <cellStyle name="xl145 9" xfId="946"/>
    <cellStyle name="xl146" xfId="122"/>
    <cellStyle name="xl146 2" xfId="323"/>
    <cellStyle name="xl146 2 2" xfId="2184"/>
    <cellStyle name="xl146 2 3" xfId="1933"/>
    <cellStyle name="xl146 2 4" xfId="1500"/>
    <cellStyle name="xl146 2 5" xfId="1067"/>
    <cellStyle name="xl146 3" xfId="447"/>
    <cellStyle name="xl146 4" xfId="662"/>
    <cellStyle name="xl146 4 2" xfId="2360"/>
    <cellStyle name="xl146 4 3" xfId="1710"/>
    <cellStyle name="xl146 4 4" xfId="1277"/>
    <cellStyle name="xl146 5" xfId="844"/>
    <cellStyle name="xl146 5 2" xfId="2480"/>
    <cellStyle name="xl146 6" xfId="2065"/>
    <cellStyle name="xl146 7" xfId="1814"/>
    <cellStyle name="xl146 8" xfId="1381"/>
    <cellStyle name="xl146 9" xfId="948"/>
    <cellStyle name="xl147" xfId="125"/>
    <cellStyle name="xl147 2" xfId="335"/>
    <cellStyle name="xl147 3" xfId="464"/>
    <cellStyle name="xl147 3 2" xfId="2231"/>
    <cellStyle name="xl147 3 3" xfId="1980"/>
    <cellStyle name="xl147 3 4" xfId="1547"/>
    <cellStyle name="xl147 3 5" xfId="1114"/>
    <cellStyle name="xl147 4" xfId="674"/>
    <cellStyle name="xl147 4 2" xfId="2363"/>
    <cellStyle name="xl147 4 3" xfId="1722"/>
    <cellStyle name="xl147 4 4" xfId="1289"/>
    <cellStyle name="xl147 5" xfId="856"/>
    <cellStyle name="xl147 5 2" xfId="2482"/>
    <cellStyle name="xl147 6" xfId="2067"/>
    <cellStyle name="xl147 7" xfId="1816"/>
    <cellStyle name="xl147 8" xfId="1383"/>
    <cellStyle name="xl147 9" xfId="950"/>
    <cellStyle name="xl148" xfId="130"/>
    <cellStyle name="xl148 2" xfId="283"/>
    <cellStyle name="xl148 3" xfId="459"/>
    <cellStyle name="xl148 3 2" xfId="2228"/>
    <cellStyle name="xl148 3 3" xfId="1977"/>
    <cellStyle name="xl148 3 4" xfId="1544"/>
    <cellStyle name="xl148 3 5" xfId="1111"/>
    <cellStyle name="xl148 4" xfId="622"/>
    <cellStyle name="xl148 4 2" xfId="2368"/>
    <cellStyle name="xl148 4 3" xfId="1670"/>
    <cellStyle name="xl148 4 4" xfId="1237"/>
    <cellStyle name="xl148 5" xfId="804"/>
    <cellStyle name="xl148 5 2" xfId="2486"/>
    <cellStyle name="xl148 6" xfId="2071"/>
    <cellStyle name="xl148 7" xfId="1820"/>
    <cellStyle name="xl148 8" xfId="1387"/>
    <cellStyle name="xl148 9" xfId="954"/>
    <cellStyle name="xl149" xfId="134"/>
    <cellStyle name="xl149 2" xfId="286"/>
    <cellStyle name="xl149 3" xfId="436"/>
    <cellStyle name="xl149 3 2" xfId="2222"/>
    <cellStyle name="xl149 3 3" xfId="1971"/>
    <cellStyle name="xl149 3 4" xfId="1538"/>
    <cellStyle name="xl149 3 5" xfId="1105"/>
    <cellStyle name="xl149 4" xfId="625"/>
    <cellStyle name="xl149 4 2" xfId="2372"/>
    <cellStyle name="xl149 4 3" xfId="1673"/>
    <cellStyle name="xl149 4 4" xfId="1240"/>
    <cellStyle name="xl149 5" xfId="807"/>
    <cellStyle name="xl149 5 2" xfId="2490"/>
    <cellStyle name="xl149 6" xfId="2075"/>
    <cellStyle name="xl149 7" xfId="1824"/>
    <cellStyle name="xl149 8" xfId="1391"/>
    <cellStyle name="xl149 9" xfId="958"/>
    <cellStyle name="xl150" xfId="138"/>
    <cellStyle name="xl150 2" xfId="288"/>
    <cellStyle name="xl150 2 2" xfId="2160"/>
    <cellStyle name="xl150 2 3" xfId="1909"/>
    <cellStyle name="xl150 2 4" xfId="1476"/>
    <cellStyle name="xl150 2 5" xfId="1043"/>
    <cellStyle name="xl150 3" xfId="500"/>
    <cellStyle name="xl150 4" xfId="627"/>
    <cellStyle name="xl150 4 2" xfId="2376"/>
    <cellStyle name="xl150 4 3" xfId="1675"/>
    <cellStyle name="xl150 4 4" xfId="1242"/>
    <cellStyle name="xl150 5" xfId="809"/>
    <cellStyle name="xl150 5 2" xfId="2493"/>
    <cellStyle name="xl150 6" xfId="2078"/>
    <cellStyle name="xl150 7" xfId="1827"/>
    <cellStyle name="xl150 8" xfId="1394"/>
    <cellStyle name="xl150 9" xfId="961"/>
    <cellStyle name="xl151" xfId="140"/>
    <cellStyle name="xl151 2" xfId="293"/>
    <cellStyle name="xl151 2 2" xfId="2164"/>
    <cellStyle name="xl151 2 3" xfId="1913"/>
    <cellStyle name="xl151 2 4" xfId="1480"/>
    <cellStyle name="xl151 2 5" xfId="1047"/>
    <cellStyle name="xl151 3" xfId="495"/>
    <cellStyle name="xl151 4" xfId="632"/>
    <cellStyle name="xl151 4 2" xfId="2378"/>
    <cellStyle name="xl151 4 3" xfId="1680"/>
    <cellStyle name="xl151 4 4" xfId="1247"/>
    <cellStyle name="xl151 5" xfId="814"/>
    <cellStyle name="xl152" xfId="147"/>
    <cellStyle name="xl152 2" xfId="295"/>
    <cellStyle name="xl152 2 2" xfId="2166"/>
    <cellStyle name="xl152 2 3" xfId="1915"/>
    <cellStyle name="xl152 2 4" xfId="1482"/>
    <cellStyle name="xl152 2 5" xfId="1049"/>
    <cellStyle name="xl152 3" xfId="493"/>
    <cellStyle name="xl152 4" xfId="634"/>
    <cellStyle name="xl152 4 2" xfId="2385"/>
    <cellStyle name="xl152 4 3" xfId="1682"/>
    <cellStyle name="xl152 4 4" xfId="1249"/>
    <cellStyle name="xl152 5" xfId="816"/>
    <cellStyle name="xl153" xfId="149"/>
    <cellStyle name="xl153 2" xfId="298"/>
    <cellStyle name="xl153 2 2" xfId="2168"/>
    <cellStyle name="xl153 2 3" xfId="1917"/>
    <cellStyle name="xl153 2 4" xfId="1484"/>
    <cellStyle name="xl153 2 5" xfId="1051"/>
    <cellStyle name="xl153 3" xfId="486"/>
    <cellStyle name="xl153 4" xfId="637"/>
    <cellStyle name="xl153 4 2" xfId="2387"/>
    <cellStyle name="xl153 4 3" xfId="1685"/>
    <cellStyle name="xl153 4 4" xfId="1252"/>
    <cellStyle name="xl153 5" xfId="819"/>
    <cellStyle name="xl153 5 2" xfId="2497"/>
    <cellStyle name="xl153 6" xfId="2082"/>
    <cellStyle name="xl153 7" xfId="1831"/>
    <cellStyle name="xl153 8" xfId="1398"/>
    <cellStyle name="xl153 9" xfId="965"/>
    <cellStyle name="xl154" xfId="150"/>
    <cellStyle name="xl154 2" xfId="303"/>
    <cellStyle name="xl154 2 2" xfId="2171"/>
    <cellStyle name="xl154 2 3" xfId="1920"/>
    <cellStyle name="xl154 2 4" xfId="1487"/>
    <cellStyle name="xl154 2 5" xfId="1054"/>
    <cellStyle name="xl154 3" xfId="462"/>
    <cellStyle name="xl154 4" xfId="642"/>
    <cellStyle name="xl154 4 2" xfId="2388"/>
    <cellStyle name="xl154 4 3" xfId="1690"/>
    <cellStyle name="xl154 4 4" xfId="1257"/>
    <cellStyle name="xl154 5" xfId="824"/>
    <cellStyle name="xl154 5 2" xfId="2498"/>
    <cellStyle name="xl154 6" xfId="2083"/>
    <cellStyle name="xl154 7" xfId="1832"/>
    <cellStyle name="xl154 8" xfId="1399"/>
    <cellStyle name="xl154 9" xfId="966"/>
    <cellStyle name="xl155" xfId="151"/>
    <cellStyle name="xl155 2" xfId="307"/>
    <cellStyle name="xl155 2 2" xfId="2175"/>
    <cellStyle name="xl155 2 3" xfId="1924"/>
    <cellStyle name="xl155 2 4" xfId="1491"/>
    <cellStyle name="xl155 2 5" xfId="1058"/>
    <cellStyle name="xl155 3" xfId="448"/>
    <cellStyle name="xl155 4" xfId="646"/>
    <cellStyle name="xl155 4 2" xfId="2389"/>
    <cellStyle name="xl155 4 3" xfId="1694"/>
    <cellStyle name="xl155 4 4" xfId="1261"/>
    <cellStyle name="xl155 5" xfId="828"/>
    <cellStyle name="xl155 5 2" xfId="2499"/>
    <cellStyle name="xl155 6" xfId="2084"/>
    <cellStyle name="xl155 7" xfId="1833"/>
    <cellStyle name="xl155 8" xfId="1400"/>
    <cellStyle name="xl155 9" xfId="967"/>
    <cellStyle name="xl156" xfId="153"/>
    <cellStyle name="xl156 2" xfId="311"/>
    <cellStyle name="xl156 2 2" xfId="2178"/>
    <cellStyle name="xl156 2 3" xfId="1927"/>
    <cellStyle name="xl156 2 4" xfId="1494"/>
    <cellStyle name="xl156 2 5" xfId="1061"/>
    <cellStyle name="xl156 3" xfId="490"/>
    <cellStyle name="xl156 4" xfId="650"/>
    <cellStyle name="xl156 4 2" xfId="2391"/>
    <cellStyle name="xl156 4 3" xfId="1698"/>
    <cellStyle name="xl156 4 4" xfId="1265"/>
    <cellStyle name="xl156 5" xfId="832"/>
    <cellStyle name="xl157" xfId="154"/>
    <cellStyle name="xl157 2" xfId="313"/>
    <cellStyle name="xl157 2 2" xfId="2180"/>
    <cellStyle name="xl157 2 3" xfId="1929"/>
    <cellStyle name="xl157 2 4" xfId="1496"/>
    <cellStyle name="xl157 2 5" xfId="1063"/>
    <cellStyle name="xl157 3" xfId="477"/>
    <cellStyle name="xl157 4" xfId="652"/>
    <cellStyle name="xl157 4 2" xfId="2392"/>
    <cellStyle name="xl157 4 3" xfId="1700"/>
    <cellStyle name="xl157 4 4" xfId="1267"/>
    <cellStyle name="xl157 5" xfId="834"/>
    <cellStyle name="xl157 5 2" xfId="2501"/>
    <cellStyle name="xl157 6" xfId="2086"/>
    <cellStyle name="xl157 7" xfId="1835"/>
    <cellStyle name="xl157 8" xfId="1402"/>
    <cellStyle name="xl157 9" xfId="969"/>
    <cellStyle name="xl158" xfId="155"/>
    <cellStyle name="xl158 2" xfId="315"/>
    <cellStyle name="xl158 3" xfId="472"/>
    <cellStyle name="xl158 3 2" xfId="2233"/>
    <cellStyle name="xl158 3 3" xfId="1982"/>
    <cellStyle name="xl158 3 4" xfId="1549"/>
    <cellStyle name="xl158 3 5" xfId="1116"/>
    <cellStyle name="xl158 4" xfId="654"/>
    <cellStyle name="xl158 4 2" xfId="2393"/>
    <cellStyle name="xl158 4 3" xfId="1702"/>
    <cellStyle name="xl158 4 4" xfId="1269"/>
    <cellStyle name="xl158 5" xfId="836"/>
    <cellStyle name="xl159" xfId="157"/>
    <cellStyle name="xl159 2" xfId="324"/>
    <cellStyle name="xl159 2 2" xfId="2185"/>
    <cellStyle name="xl159 2 3" xfId="1934"/>
    <cellStyle name="xl159 2 4" xfId="1501"/>
    <cellStyle name="xl159 2 5" xfId="1068"/>
    <cellStyle name="xl159 3" xfId="442"/>
    <cellStyle name="xl159 4" xfId="663"/>
    <cellStyle name="xl159 4 2" xfId="2395"/>
    <cellStyle name="xl159 4 3" xfId="1711"/>
    <cellStyle name="xl159 4 4" xfId="1278"/>
    <cellStyle name="xl159 5" xfId="845"/>
    <cellStyle name="xl159 5 2" xfId="2503"/>
    <cellStyle name="xl159 6" xfId="2088"/>
    <cellStyle name="xl159 7" xfId="1837"/>
    <cellStyle name="xl159 8" xfId="1404"/>
    <cellStyle name="xl159 9" xfId="971"/>
    <cellStyle name="xl160" xfId="158"/>
    <cellStyle name="xl160 2" xfId="331"/>
    <cellStyle name="xl160 2 2" xfId="2187"/>
    <cellStyle name="xl160 2 3" xfId="1936"/>
    <cellStyle name="xl160 2 4" xfId="1503"/>
    <cellStyle name="xl160 2 5" xfId="1070"/>
    <cellStyle name="xl160 3" xfId="431"/>
    <cellStyle name="xl160 4" xfId="670"/>
    <cellStyle name="xl160 4 2" xfId="2396"/>
    <cellStyle name="xl160 4 3" xfId="1718"/>
    <cellStyle name="xl160 4 4" xfId="1285"/>
    <cellStyle name="xl160 5" xfId="852"/>
    <cellStyle name="xl160 5 2" xfId="2504"/>
    <cellStyle name="xl160 6" xfId="2089"/>
    <cellStyle name="xl160 7" xfId="1838"/>
    <cellStyle name="xl160 8" xfId="1405"/>
    <cellStyle name="xl160 9" xfId="972"/>
    <cellStyle name="xl161" xfId="159"/>
    <cellStyle name="xl161 2" xfId="336"/>
    <cellStyle name="xl161 3" xfId="460"/>
    <cellStyle name="xl161 3 2" xfId="2229"/>
    <cellStyle name="xl161 3 3" xfId="1978"/>
    <cellStyle name="xl161 3 4" xfId="1545"/>
    <cellStyle name="xl161 3 5" xfId="1112"/>
    <cellStyle name="xl161 4" xfId="675"/>
    <cellStyle name="xl161 4 2" xfId="2397"/>
    <cellStyle name="xl161 4 3" xfId="1723"/>
    <cellStyle name="xl161 4 4" xfId="1290"/>
    <cellStyle name="xl161 5" xfId="857"/>
    <cellStyle name="xl161 5 2" xfId="2505"/>
    <cellStyle name="xl161 6" xfId="2090"/>
    <cellStyle name="xl161 7" xfId="1839"/>
    <cellStyle name="xl161 8" xfId="1406"/>
    <cellStyle name="xl161 9" xfId="973"/>
    <cellStyle name="xl162" xfId="161"/>
    <cellStyle name="xl162 2" xfId="337"/>
    <cellStyle name="xl162 2 2" xfId="2189"/>
    <cellStyle name="xl162 2 3" xfId="1938"/>
    <cellStyle name="xl162 2 4" xfId="1505"/>
    <cellStyle name="xl162 2 5" xfId="1072"/>
    <cellStyle name="xl162 3" xfId="456"/>
    <cellStyle name="xl162 4" xfId="676"/>
    <cellStyle name="xl162 4 2" xfId="2399"/>
    <cellStyle name="xl162 4 3" xfId="1724"/>
    <cellStyle name="xl162 4 4" xfId="1291"/>
    <cellStyle name="xl162 5" xfId="858"/>
    <cellStyle name="xl162 5 2" xfId="2507"/>
    <cellStyle name="xl162 6" xfId="2092"/>
    <cellStyle name="xl162 7" xfId="1841"/>
    <cellStyle name="xl162 8" xfId="1408"/>
    <cellStyle name="xl162 9" xfId="975"/>
    <cellStyle name="xl163" xfId="108"/>
    <cellStyle name="xl163 2" xfId="338"/>
    <cellStyle name="xl163 2 2" xfId="2190"/>
    <cellStyle name="xl163 2 3" xfId="1939"/>
    <cellStyle name="xl163 2 4" xfId="1506"/>
    <cellStyle name="xl163 2 5" xfId="1073"/>
    <cellStyle name="xl163 3" xfId="432"/>
    <cellStyle name="xl163 4" xfId="677"/>
    <cellStyle name="xl163 4 2" xfId="2346"/>
    <cellStyle name="xl163 4 3" xfId="1725"/>
    <cellStyle name="xl163 4 4" xfId="1292"/>
    <cellStyle name="xl163 5" xfId="859"/>
    <cellStyle name="xl163 5 2" xfId="2471"/>
    <cellStyle name="xl163 6" xfId="2056"/>
    <cellStyle name="xl163 7" xfId="1805"/>
    <cellStyle name="xl163 8" xfId="1372"/>
    <cellStyle name="xl163 9" xfId="939"/>
    <cellStyle name="xl164" xfId="116"/>
    <cellStyle name="xl164 2" xfId="339"/>
    <cellStyle name="xl164 2 2" xfId="2191"/>
    <cellStyle name="xl164 2 3" xfId="1940"/>
    <cellStyle name="xl164 2 4" xfId="1507"/>
    <cellStyle name="xl164 2 5" xfId="1074"/>
    <cellStyle name="xl164 3" xfId="423"/>
    <cellStyle name="xl164 4" xfId="678"/>
    <cellStyle name="xl164 4 2" xfId="2354"/>
    <cellStyle name="xl164 4 3" xfId="1726"/>
    <cellStyle name="xl164 4 4" xfId="1293"/>
    <cellStyle name="xl164 5" xfId="860"/>
    <cellStyle name="xl164 5 2" xfId="2474"/>
    <cellStyle name="xl164 6" xfId="2059"/>
    <cellStyle name="xl164 7" xfId="1808"/>
    <cellStyle name="xl164 8" xfId="1375"/>
    <cellStyle name="xl164 9" xfId="942"/>
    <cellStyle name="xl165" xfId="126"/>
    <cellStyle name="xl165 2" xfId="340"/>
    <cellStyle name="xl165 2 2" xfId="2192"/>
    <cellStyle name="xl165 2 3" xfId="1941"/>
    <cellStyle name="xl165 2 4" xfId="1508"/>
    <cellStyle name="xl165 2 5" xfId="1075"/>
    <cellStyle name="xl165 3" xfId="422"/>
    <cellStyle name="xl165 4" xfId="679"/>
    <cellStyle name="xl165 4 2" xfId="2364"/>
    <cellStyle name="xl165 4 3" xfId="1727"/>
    <cellStyle name="xl165 4 4" xfId="1294"/>
    <cellStyle name="xl165 5" xfId="861"/>
    <cellStyle name="xl165 5 2" xfId="2483"/>
    <cellStyle name="xl165 6" xfId="2068"/>
    <cellStyle name="xl165 7" xfId="1817"/>
    <cellStyle name="xl165 8" xfId="1384"/>
    <cellStyle name="xl165 9" xfId="951"/>
    <cellStyle name="xl166" xfId="131"/>
    <cellStyle name="xl166 2" xfId="341"/>
    <cellStyle name="xl166 3" xfId="428"/>
    <cellStyle name="xl166 3 2" xfId="2220"/>
    <cellStyle name="xl166 3 3" xfId="1969"/>
    <cellStyle name="xl166 3 4" xfId="1536"/>
    <cellStyle name="xl166 3 5" xfId="1103"/>
    <cellStyle name="xl166 4" xfId="680"/>
    <cellStyle name="xl166 4 2" xfId="2369"/>
    <cellStyle name="xl166 4 3" xfId="1728"/>
    <cellStyle name="xl166 4 4" xfId="1295"/>
    <cellStyle name="xl166 5" xfId="862"/>
    <cellStyle name="xl166 5 2" xfId="2487"/>
    <cellStyle name="xl166 6" xfId="2072"/>
    <cellStyle name="xl166 7" xfId="1821"/>
    <cellStyle name="xl166 8" xfId="1388"/>
    <cellStyle name="xl166 9" xfId="955"/>
    <cellStyle name="xl167" xfId="135"/>
    <cellStyle name="xl167 2" xfId="342"/>
    <cellStyle name="xl167 3" xfId="421"/>
    <cellStyle name="xl167 3 2" xfId="2217"/>
    <cellStyle name="xl167 3 3" xfId="1966"/>
    <cellStyle name="xl167 3 4" xfId="1533"/>
    <cellStyle name="xl167 3 5" xfId="1100"/>
    <cellStyle name="xl167 4" xfId="681"/>
    <cellStyle name="xl167 4 2" xfId="2373"/>
    <cellStyle name="xl167 4 3" xfId="1729"/>
    <cellStyle name="xl167 4 4" xfId="1296"/>
    <cellStyle name="xl167 5" xfId="863"/>
    <cellStyle name="xl167 5 2" xfId="2491"/>
    <cellStyle name="xl167 6" xfId="2076"/>
    <cellStyle name="xl167 7" xfId="1825"/>
    <cellStyle name="xl167 8" xfId="1392"/>
    <cellStyle name="xl167 9" xfId="959"/>
    <cellStyle name="xl168" xfId="139"/>
    <cellStyle name="xl168 2" xfId="343"/>
    <cellStyle name="xl168 2 2" xfId="2193"/>
    <cellStyle name="xl168 2 3" xfId="1942"/>
    <cellStyle name="xl168 2 4" xfId="1509"/>
    <cellStyle name="xl168 2 5" xfId="1076"/>
    <cellStyle name="xl168 3" xfId="426"/>
    <cellStyle name="xl168 4" xfId="682"/>
    <cellStyle name="xl168 4 2" xfId="2377"/>
    <cellStyle name="xl168 4 3" xfId="1730"/>
    <cellStyle name="xl168 4 4" xfId="1297"/>
    <cellStyle name="xl168 5" xfId="864"/>
    <cellStyle name="xl168 5 2" xfId="2494"/>
    <cellStyle name="xl168 6" xfId="2079"/>
    <cellStyle name="xl168 7" xfId="1828"/>
    <cellStyle name="xl168 8" xfId="1395"/>
    <cellStyle name="xl168 9" xfId="962"/>
    <cellStyle name="xl169" xfId="162"/>
    <cellStyle name="xl169 2" xfId="344"/>
    <cellStyle name="xl169 2 2" xfId="2194"/>
    <cellStyle name="xl169 2 3" xfId="1943"/>
    <cellStyle name="xl169 2 4" xfId="1510"/>
    <cellStyle name="xl169 2 5" xfId="1077"/>
    <cellStyle name="xl169 3" xfId="420"/>
    <cellStyle name="xl169 4" xfId="683"/>
    <cellStyle name="xl169 4 2" xfId="2400"/>
    <cellStyle name="xl169 4 3" xfId="1731"/>
    <cellStyle name="xl169 4 4" xfId="1298"/>
    <cellStyle name="xl169 5" xfId="865"/>
    <cellStyle name="xl169 5 2" xfId="2508"/>
    <cellStyle name="xl169 6" xfId="2093"/>
    <cellStyle name="xl169 7" xfId="1842"/>
    <cellStyle name="xl169 8" xfId="1409"/>
    <cellStyle name="xl169 9" xfId="976"/>
    <cellStyle name="xl170" xfId="165"/>
    <cellStyle name="xl170 2" xfId="345"/>
    <cellStyle name="xl170 2 2" xfId="2195"/>
    <cellStyle name="xl170 2 3" xfId="1944"/>
    <cellStyle name="xl170 2 4" xfId="1511"/>
    <cellStyle name="xl170 2 5" xfId="1078"/>
    <cellStyle name="xl170 3" xfId="418"/>
    <cellStyle name="xl170 4" xfId="684"/>
    <cellStyle name="xl170 4 2" xfId="2403"/>
    <cellStyle name="xl170 4 3" xfId="1732"/>
    <cellStyle name="xl170 4 4" xfId="1299"/>
    <cellStyle name="xl170 5" xfId="866"/>
    <cellStyle name="xl170 5 2" xfId="2511"/>
    <cellStyle name="xl170 6" xfId="2096"/>
    <cellStyle name="xl170 7" xfId="1845"/>
    <cellStyle name="xl170 8" xfId="1412"/>
    <cellStyle name="xl170 9" xfId="979"/>
    <cellStyle name="xl171" xfId="168"/>
    <cellStyle name="xl171 2" xfId="346"/>
    <cellStyle name="xl171 2 2" xfId="2196"/>
    <cellStyle name="xl171 2 3" xfId="1945"/>
    <cellStyle name="xl171 2 4" xfId="1512"/>
    <cellStyle name="xl171 2 5" xfId="1079"/>
    <cellStyle name="xl171 3" xfId="415"/>
    <cellStyle name="xl171 4" xfId="685"/>
    <cellStyle name="xl171 4 2" xfId="2406"/>
    <cellStyle name="xl171 4 3" xfId="1733"/>
    <cellStyle name="xl171 4 4" xfId="1300"/>
    <cellStyle name="xl171 5" xfId="867"/>
    <cellStyle name="xl172" xfId="171"/>
    <cellStyle name="xl172 2" xfId="281"/>
    <cellStyle name="xl172 2 2" xfId="2158"/>
    <cellStyle name="xl172 2 3" xfId="1907"/>
    <cellStyle name="xl172 2 4" xfId="1474"/>
    <cellStyle name="xl172 2 5" xfId="1041"/>
    <cellStyle name="xl172 3" xfId="467"/>
    <cellStyle name="xl172 4" xfId="620"/>
    <cellStyle name="xl172 4 2" xfId="2409"/>
    <cellStyle name="xl172 4 3" xfId="1668"/>
    <cellStyle name="xl172 4 4" xfId="1235"/>
    <cellStyle name="xl172 5" xfId="802"/>
    <cellStyle name="xl173" xfId="163"/>
    <cellStyle name="xl173 2" xfId="289"/>
    <cellStyle name="xl173 2 2" xfId="2161"/>
    <cellStyle name="xl173 2 3" xfId="1910"/>
    <cellStyle name="xl173 2 4" xfId="1477"/>
    <cellStyle name="xl173 2 5" xfId="1044"/>
    <cellStyle name="xl173 3" xfId="499"/>
    <cellStyle name="xl173 4" xfId="628"/>
    <cellStyle name="xl173 4 2" xfId="2401"/>
    <cellStyle name="xl173 4 3" xfId="1676"/>
    <cellStyle name="xl173 4 4" xfId="1243"/>
    <cellStyle name="xl173 5" xfId="810"/>
    <cellStyle name="xl173 5 2" xfId="2509"/>
    <cellStyle name="xl173 6" xfId="2094"/>
    <cellStyle name="xl173 7" xfId="1843"/>
    <cellStyle name="xl173 8" xfId="1410"/>
    <cellStyle name="xl173 9" xfId="977"/>
    <cellStyle name="xl174" xfId="166"/>
    <cellStyle name="xl174 2" xfId="299"/>
    <cellStyle name="xl174 2 2" xfId="2169"/>
    <cellStyle name="xl174 2 3" xfId="1918"/>
    <cellStyle name="xl174 2 4" xfId="1485"/>
    <cellStyle name="xl174 2 5" xfId="1052"/>
    <cellStyle name="xl174 3" xfId="479"/>
    <cellStyle name="xl174 4" xfId="638"/>
    <cellStyle name="xl174 4 2" xfId="2404"/>
    <cellStyle name="xl174 4 3" xfId="1686"/>
    <cellStyle name="xl174 4 4" xfId="1253"/>
    <cellStyle name="xl174 5" xfId="820"/>
    <cellStyle name="xl174 5 2" xfId="2512"/>
    <cellStyle name="xl174 6" xfId="2097"/>
    <cellStyle name="xl174 7" xfId="1846"/>
    <cellStyle name="xl174 8" xfId="1413"/>
    <cellStyle name="xl174 9" xfId="980"/>
    <cellStyle name="xl175" xfId="164"/>
    <cellStyle name="xl175 2" xfId="304"/>
    <cellStyle name="xl175 2 2" xfId="2172"/>
    <cellStyle name="xl175 2 3" xfId="1921"/>
    <cellStyle name="xl175 2 4" xfId="1488"/>
    <cellStyle name="xl175 2 5" xfId="1055"/>
    <cellStyle name="xl175 3" xfId="458"/>
    <cellStyle name="xl175 4" xfId="643"/>
    <cellStyle name="xl175 4 2" xfId="2402"/>
    <cellStyle name="xl175 4 3" xfId="1691"/>
    <cellStyle name="xl175 4 4" xfId="1258"/>
    <cellStyle name="xl175 5" xfId="825"/>
    <cellStyle name="xl175 5 2" xfId="2510"/>
    <cellStyle name="xl175 6" xfId="2095"/>
    <cellStyle name="xl175 7" xfId="1844"/>
    <cellStyle name="xl175 8" xfId="1411"/>
    <cellStyle name="xl175 9" xfId="978"/>
    <cellStyle name="xl176" xfId="117"/>
    <cellStyle name="xl176 2" xfId="308"/>
    <cellStyle name="xl176 2 2" xfId="2176"/>
    <cellStyle name="xl176 2 3" xfId="1925"/>
    <cellStyle name="xl176 2 4" xfId="1492"/>
    <cellStyle name="xl176 2 5" xfId="1059"/>
    <cellStyle name="xl176 3" xfId="443"/>
    <cellStyle name="xl176 4" xfId="647"/>
    <cellStyle name="xl176 4 2" xfId="2355"/>
    <cellStyle name="xl176 4 3" xfId="1695"/>
    <cellStyle name="xl176 4 4" xfId="1262"/>
    <cellStyle name="xl176 5" xfId="829"/>
    <cellStyle name="xl176 5 2" xfId="2475"/>
    <cellStyle name="xl176 6" xfId="2060"/>
    <cellStyle name="xl176 7" xfId="1809"/>
    <cellStyle name="xl176 8" xfId="1376"/>
    <cellStyle name="xl176 9" xfId="943"/>
    <cellStyle name="xl177" xfId="107"/>
    <cellStyle name="xl177 2" xfId="312"/>
    <cellStyle name="xl177 2 2" xfId="2179"/>
    <cellStyle name="xl177 2 3" xfId="1928"/>
    <cellStyle name="xl177 2 4" xfId="1495"/>
    <cellStyle name="xl177 2 5" xfId="1062"/>
    <cellStyle name="xl177 3" xfId="478"/>
    <cellStyle name="xl177 4" xfId="651"/>
    <cellStyle name="xl177 4 2" xfId="2345"/>
    <cellStyle name="xl177 4 3" xfId="1699"/>
    <cellStyle name="xl177 4 4" xfId="1266"/>
    <cellStyle name="xl177 5" xfId="833"/>
    <cellStyle name="xl177 5 2" xfId="2470"/>
    <cellStyle name="xl177 6" xfId="2055"/>
    <cellStyle name="xl177 7" xfId="1804"/>
    <cellStyle name="xl177 8" xfId="1371"/>
    <cellStyle name="xl177 9" xfId="938"/>
    <cellStyle name="xl178" xfId="118"/>
    <cellStyle name="xl178 2" xfId="327"/>
    <cellStyle name="xl178 2 2" xfId="2186"/>
    <cellStyle name="xl178 2 3" xfId="1935"/>
    <cellStyle name="xl178 2 4" xfId="1502"/>
    <cellStyle name="xl178 2 5" xfId="1069"/>
    <cellStyle name="xl178 3" xfId="433"/>
    <cellStyle name="xl178 4" xfId="666"/>
    <cellStyle name="xl178 4 2" xfId="2356"/>
    <cellStyle name="xl178 4 3" xfId="1714"/>
    <cellStyle name="xl178 4 4" xfId="1281"/>
    <cellStyle name="xl178 5" xfId="848"/>
    <cellStyle name="xl178 5 2" xfId="2476"/>
    <cellStyle name="xl178 6" xfId="2061"/>
    <cellStyle name="xl178 7" xfId="1810"/>
    <cellStyle name="xl178 8" xfId="1377"/>
    <cellStyle name="xl178 9" xfId="944"/>
    <cellStyle name="xl179" xfId="127"/>
    <cellStyle name="xl179 2" xfId="290"/>
    <cellStyle name="xl179 2 2" xfId="2162"/>
    <cellStyle name="xl179 2 3" xfId="1911"/>
    <cellStyle name="xl179 2 4" xfId="1478"/>
    <cellStyle name="xl179 2 5" xfId="1045"/>
    <cellStyle name="xl179 3" xfId="498"/>
    <cellStyle name="xl179 4" xfId="629"/>
    <cellStyle name="xl179 4 2" xfId="2365"/>
    <cellStyle name="xl179 4 3" xfId="1677"/>
    <cellStyle name="xl179 4 4" xfId="1244"/>
    <cellStyle name="xl179 5" xfId="811"/>
    <cellStyle name="xl179 5 2" xfId="2484"/>
    <cellStyle name="xl179 6" xfId="2069"/>
    <cellStyle name="xl179 7" xfId="1818"/>
    <cellStyle name="xl179 8" xfId="1385"/>
    <cellStyle name="xl179 9" xfId="952"/>
    <cellStyle name="xl180" xfId="141"/>
    <cellStyle name="xl180 2" xfId="332"/>
    <cellStyle name="xl180 2 2" xfId="2188"/>
    <cellStyle name="xl180 2 3" xfId="1937"/>
    <cellStyle name="xl180 2 4" xfId="1504"/>
    <cellStyle name="xl180 2 5" xfId="1071"/>
    <cellStyle name="xl180 3" xfId="484"/>
    <cellStyle name="xl180 4" xfId="671"/>
    <cellStyle name="xl180 4 2" xfId="2379"/>
    <cellStyle name="xl180 4 3" xfId="1719"/>
    <cellStyle name="xl180 4 4" xfId="1286"/>
    <cellStyle name="xl180 5" xfId="853"/>
    <cellStyle name="xl180 5 2" xfId="2495"/>
    <cellStyle name="xl180 6" xfId="2080"/>
    <cellStyle name="xl180 7" xfId="1829"/>
    <cellStyle name="xl180 8" xfId="1396"/>
    <cellStyle name="xl180 9" xfId="963"/>
    <cellStyle name="xl181" xfId="169"/>
    <cellStyle name="xl181 2" xfId="347"/>
    <cellStyle name="xl181 2 2" xfId="2197"/>
    <cellStyle name="xl181 2 3" xfId="1946"/>
    <cellStyle name="xl181 2 4" xfId="1513"/>
    <cellStyle name="xl181 2 5" xfId="1080"/>
    <cellStyle name="xl181 3" xfId="429"/>
    <cellStyle name="xl181 4" xfId="686"/>
    <cellStyle name="xl181 4 2" xfId="2407"/>
    <cellStyle name="xl181 4 3" xfId="1734"/>
    <cellStyle name="xl181 4 4" xfId="1301"/>
    <cellStyle name="xl181 5" xfId="868"/>
    <cellStyle name="xl182" xfId="111"/>
    <cellStyle name="xl182 2" xfId="350"/>
    <cellStyle name="xl182 2 2" xfId="2198"/>
    <cellStyle name="xl182 2 3" xfId="1947"/>
    <cellStyle name="xl182 2 4" xfId="1514"/>
    <cellStyle name="xl182 2 5" xfId="1081"/>
    <cellStyle name="xl182 3" xfId="414"/>
    <cellStyle name="xl182 4" xfId="689"/>
    <cellStyle name="xl182 4 2" xfId="2349"/>
    <cellStyle name="xl182 4 3" xfId="1737"/>
    <cellStyle name="xl182 4 4" xfId="1304"/>
    <cellStyle name="xl182 5" xfId="871"/>
    <cellStyle name="xl183" xfId="353"/>
    <cellStyle name="xl183 2" xfId="419"/>
    <cellStyle name="xl183 2 2" xfId="2216"/>
    <cellStyle name="xl183 2 3" xfId="1965"/>
    <cellStyle name="xl183 2 4" xfId="1532"/>
    <cellStyle name="xl183 2 5" xfId="1099"/>
    <cellStyle name="xl183 3" xfId="692"/>
    <cellStyle name="xl183 3 2" xfId="1740"/>
    <cellStyle name="xl183 3 3" xfId="1307"/>
    <cellStyle name="xl183 4" xfId="874"/>
    <cellStyle name="xl184" xfId="356"/>
    <cellStyle name="xl184 2" xfId="412"/>
    <cellStyle name="xl184 2 2" xfId="2213"/>
    <cellStyle name="xl184 2 3" xfId="1962"/>
    <cellStyle name="xl184 2 4" xfId="1529"/>
    <cellStyle name="xl184 2 5" xfId="1096"/>
    <cellStyle name="xl184 3" xfId="695"/>
    <cellStyle name="xl184 3 2" xfId="1743"/>
    <cellStyle name="xl184 3 3" xfId="1310"/>
    <cellStyle name="xl184 4" xfId="877"/>
    <cellStyle name="xl185" xfId="348"/>
    <cellStyle name="xl185 2" xfId="425"/>
    <cellStyle name="xl185 3" xfId="687"/>
    <cellStyle name="xl185 3 2" xfId="1735"/>
    <cellStyle name="xl185 3 3" xfId="1302"/>
    <cellStyle name="xl185 4" xfId="869"/>
    <cellStyle name="xl186" xfId="351"/>
    <cellStyle name="xl186 2" xfId="430"/>
    <cellStyle name="xl186 3" xfId="690"/>
    <cellStyle name="xl186 3 2" xfId="1738"/>
    <cellStyle name="xl186 3 3" xfId="1305"/>
    <cellStyle name="xl186 4" xfId="872"/>
    <cellStyle name="xl187" xfId="349"/>
    <cellStyle name="xl187 2" xfId="417"/>
    <cellStyle name="xl187 3" xfId="688"/>
    <cellStyle name="xl187 3 2" xfId="1736"/>
    <cellStyle name="xl187 3 3" xfId="1303"/>
    <cellStyle name="xl187 4" xfId="870"/>
    <cellStyle name="xl188" xfId="279"/>
    <cellStyle name="xl188 2" xfId="445"/>
    <cellStyle name="xl188 3" xfId="618"/>
    <cellStyle name="xl188 3 2" xfId="1666"/>
    <cellStyle name="xl188 3 3" xfId="1233"/>
    <cellStyle name="xl188 4" xfId="800"/>
    <cellStyle name="xl189" xfId="316"/>
    <cellStyle name="xl189 2" xfId="469"/>
    <cellStyle name="xl189 3" xfId="655"/>
    <cellStyle name="xl189 3 2" xfId="1703"/>
    <cellStyle name="xl189 3 3" xfId="1270"/>
    <cellStyle name="xl189 4" xfId="837"/>
    <cellStyle name="xl190" xfId="318"/>
    <cellStyle name="xl190 2" xfId="461"/>
    <cellStyle name="xl190 3" xfId="657"/>
    <cellStyle name="xl190 3 2" xfId="1705"/>
    <cellStyle name="xl190 3 3" xfId="1272"/>
    <cellStyle name="xl190 4" xfId="839"/>
    <cellStyle name="xl191" xfId="321"/>
    <cellStyle name="xl191 2" xfId="451"/>
    <cellStyle name="xl191 3" xfId="660"/>
    <cellStyle name="xl191 3 2" xfId="1708"/>
    <cellStyle name="xl191 3 3" xfId="1275"/>
    <cellStyle name="xl191 4" xfId="842"/>
    <cellStyle name="xl192" xfId="325"/>
    <cellStyle name="xl192 2" xfId="440"/>
    <cellStyle name="xl192 3" xfId="664"/>
    <cellStyle name="xl192 3 2" xfId="1712"/>
    <cellStyle name="xl192 3 3" xfId="1279"/>
    <cellStyle name="xl192 4" xfId="846"/>
    <cellStyle name="xl193" xfId="330"/>
    <cellStyle name="xl193 2" xfId="489"/>
    <cellStyle name="xl193 3" xfId="669"/>
    <cellStyle name="xl193 3 2" xfId="1717"/>
    <cellStyle name="xl193 3 3" xfId="1284"/>
    <cellStyle name="xl193 4" xfId="851"/>
    <cellStyle name="xl194" xfId="291"/>
    <cellStyle name="xl194 2" xfId="497"/>
    <cellStyle name="xl194 3" xfId="630"/>
    <cellStyle name="xl194 3 2" xfId="1678"/>
    <cellStyle name="xl194 3 3" xfId="1245"/>
    <cellStyle name="xl194 4" xfId="812"/>
    <cellStyle name="xl195" xfId="333"/>
    <cellStyle name="xl195 2" xfId="483"/>
    <cellStyle name="xl195 3" xfId="672"/>
    <cellStyle name="xl195 3 2" xfId="1720"/>
    <cellStyle name="xl195 3 3" xfId="1287"/>
    <cellStyle name="xl195 4" xfId="854"/>
    <cellStyle name="xl196" xfId="300"/>
    <cellStyle name="xl196 2" xfId="470"/>
    <cellStyle name="xl196 3" xfId="639"/>
    <cellStyle name="xl196 3 2" xfId="1687"/>
    <cellStyle name="xl196 3 3" xfId="1254"/>
    <cellStyle name="xl196 4" xfId="821"/>
    <cellStyle name="xl197" xfId="354"/>
    <cellStyle name="xl197 2" xfId="424"/>
    <cellStyle name="xl197 2 2" xfId="2218"/>
    <cellStyle name="xl197 2 3" xfId="1967"/>
    <cellStyle name="xl197 2 4" xfId="1534"/>
    <cellStyle name="xl197 2 5" xfId="1101"/>
    <cellStyle name="xl197 3" xfId="693"/>
    <cellStyle name="xl197 3 2" xfId="1741"/>
    <cellStyle name="xl197 3 3" xfId="1308"/>
    <cellStyle name="xl197 4" xfId="875"/>
    <cellStyle name="xl198" xfId="280"/>
    <cellStyle name="xl198 2" xfId="482"/>
    <cellStyle name="xl198 3" xfId="619"/>
    <cellStyle name="xl198 3 2" xfId="1667"/>
    <cellStyle name="xl198 3 3" xfId="1234"/>
    <cellStyle name="xl198 4" xfId="801"/>
    <cellStyle name="xl199" xfId="319"/>
    <cellStyle name="xl199 2" xfId="457"/>
    <cellStyle name="xl199 3" xfId="658"/>
    <cellStyle name="xl199 3 2" xfId="1706"/>
    <cellStyle name="xl199 3 3" xfId="1273"/>
    <cellStyle name="xl199 4" xfId="840"/>
    <cellStyle name="xl200" xfId="284"/>
    <cellStyle name="xl200 2" xfId="454"/>
    <cellStyle name="xl200 2 2" xfId="2227"/>
    <cellStyle name="xl200 2 3" xfId="1976"/>
    <cellStyle name="xl200 2 4" xfId="1543"/>
    <cellStyle name="xl200 2 5" xfId="1110"/>
    <cellStyle name="xl200 3" xfId="623"/>
    <cellStyle name="xl200 3 2" xfId="1671"/>
    <cellStyle name="xl200 3 3" xfId="1238"/>
    <cellStyle name="xl200 4" xfId="805"/>
    <cellStyle name="xl21" xfId="177"/>
    <cellStyle name="xl21 2" xfId="512"/>
    <cellStyle name="xl21 2 2" xfId="2245"/>
    <cellStyle name="xl21 2 3" xfId="1994"/>
    <cellStyle name="xl21 2 4" xfId="1561"/>
    <cellStyle name="xl21 2 5" xfId="1128"/>
    <cellStyle name="xl21 3" xfId="698"/>
    <cellStyle name="xl21 3 2" xfId="2412"/>
    <cellStyle name="xl21 3 3" xfId="1746"/>
    <cellStyle name="xl21 3 4" xfId="1313"/>
    <cellStyle name="xl21 4" xfId="880"/>
    <cellStyle name="xl22" xfId="13"/>
    <cellStyle name="xl22 2" xfId="411"/>
    <cellStyle name="xl22 2 2" xfId="2212"/>
    <cellStyle name="xl22 2 3" xfId="1961"/>
    <cellStyle name="xl22 2 4" xfId="1528"/>
    <cellStyle name="xl22 2 5" xfId="1095"/>
    <cellStyle name="xl22 3" xfId="518"/>
    <cellStyle name="xl22 3 2" xfId="2251"/>
    <cellStyle name="xl22 3 3" xfId="1566"/>
    <cellStyle name="xl22 3 4" xfId="1133"/>
    <cellStyle name="xl22 4" xfId="700"/>
    <cellStyle name="xl23" xfId="19"/>
    <cellStyle name="xl23 2" xfId="400"/>
    <cellStyle name="xl23 2 2" xfId="2203"/>
    <cellStyle name="xl23 2 3" xfId="1952"/>
    <cellStyle name="xl23 2 4" xfId="1519"/>
    <cellStyle name="xl23 2 5" xfId="1086"/>
    <cellStyle name="xl23 3" xfId="525"/>
    <cellStyle name="xl23 3 2" xfId="2257"/>
    <cellStyle name="xl23 3 3" xfId="1573"/>
    <cellStyle name="xl23 3 4" xfId="1140"/>
    <cellStyle name="xl23 4" xfId="707"/>
    <cellStyle name="xl24" xfId="23"/>
    <cellStyle name="xl24 2" xfId="403"/>
    <cellStyle name="xl24 3" xfId="529"/>
    <cellStyle name="xl24 3 2" xfId="2261"/>
    <cellStyle name="xl24 3 3" xfId="1577"/>
    <cellStyle name="xl24 3 4" xfId="1144"/>
    <cellStyle name="xl24 4" xfId="711"/>
    <cellStyle name="xl25" xfId="30"/>
    <cellStyle name="xl25 2" xfId="387"/>
    <cellStyle name="xl25 3" xfId="536"/>
    <cellStyle name="xl25 3 2" xfId="2268"/>
    <cellStyle name="xl25 3 3" xfId="1584"/>
    <cellStyle name="xl25 3 4" xfId="1151"/>
    <cellStyle name="xl25 4" xfId="718"/>
    <cellStyle name="xl26" xfId="1"/>
    <cellStyle name="xl26 2" xfId="45"/>
    <cellStyle name="xl26 2 2" xfId="2283"/>
    <cellStyle name="xl26 3" xfId="409"/>
    <cellStyle name="xl26 3 2" xfId="2210"/>
    <cellStyle name="xl26 3 3" xfId="1959"/>
    <cellStyle name="xl26 3 4" xfId="1526"/>
    <cellStyle name="xl26 3 5" xfId="1093"/>
    <cellStyle name="xl26 4" xfId="524"/>
    <cellStyle name="xl26 4 2" xfId="1572"/>
    <cellStyle name="xl26 4 3" xfId="1139"/>
    <cellStyle name="xl26 5" xfId="706"/>
    <cellStyle name="xl27" xfId="17"/>
    <cellStyle name="xl27 2" xfId="401"/>
    <cellStyle name="xl27 2 2" xfId="2204"/>
    <cellStyle name="xl27 2 3" xfId="1953"/>
    <cellStyle name="xl27 2 4" xfId="1520"/>
    <cellStyle name="xl27 2 5" xfId="1087"/>
    <cellStyle name="xl27 3" xfId="522"/>
    <cellStyle name="xl27 3 2" xfId="2255"/>
    <cellStyle name="xl27 3 3" xfId="1570"/>
    <cellStyle name="xl27 3 4" xfId="1137"/>
    <cellStyle name="xl27 4" xfId="704"/>
    <cellStyle name="xl28" xfId="47"/>
    <cellStyle name="xl28 2" xfId="201"/>
    <cellStyle name="xl28 3" xfId="552"/>
    <cellStyle name="xl28 3 2" xfId="2285"/>
    <cellStyle name="xl28 3 3" xfId="1600"/>
    <cellStyle name="xl28 3 4" xfId="1167"/>
    <cellStyle name="xl28 4" xfId="734"/>
    <cellStyle name="xl29" xfId="49"/>
    <cellStyle name="xl29 2" xfId="358"/>
    <cellStyle name="xl29 3" xfId="556"/>
    <cellStyle name="xl29 3 2" xfId="2287"/>
    <cellStyle name="xl29 3 3" xfId="1604"/>
    <cellStyle name="xl29 3 4" xfId="1171"/>
    <cellStyle name="xl29 4" xfId="738"/>
    <cellStyle name="xl30" xfId="55"/>
    <cellStyle name="xl30 2" xfId="186"/>
    <cellStyle name="xl30 3" xfId="563"/>
    <cellStyle name="xl30 3 2" xfId="2293"/>
    <cellStyle name="xl30 3 3" xfId="1611"/>
    <cellStyle name="xl30 3 4" xfId="1178"/>
    <cellStyle name="xl30 4" xfId="745"/>
    <cellStyle name="xl31" xfId="11"/>
    <cellStyle name="xl31 2" xfId="394"/>
    <cellStyle name="xl31 3" xfId="570"/>
    <cellStyle name="xl31 3 2" xfId="2250"/>
    <cellStyle name="xl31 3 3" xfId="1618"/>
    <cellStyle name="xl31 3 4" xfId="1185"/>
    <cellStyle name="xl31 4" xfId="752"/>
    <cellStyle name="xl32" xfId="178"/>
    <cellStyle name="xl32 2" xfId="513"/>
    <cellStyle name="xl32 2 2" xfId="2246"/>
    <cellStyle name="xl32 2 3" xfId="1995"/>
    <cellStyle name="xl32 2 4" xfId="1562"/>
    <cellStyle name="xl32 2 5" xfId="1129"/>
    <cellStyle name="xl32 3" xfId="699"/>
    <cellStyle name="xl32 3 2" xfId="2413"/>
    <cellStyle name="xl32 3 3" xfId="1747"/>
    <cellStyle name="xl32 3 4" xfId="1314"/>
    <cellStyle name="xl32 4" xfId="881"/>
    <cellStyle name="xl33" xfId="24"/>
    <cellStyle name="xl33 2" xfId="396"/>
    <cellStyle name="xl33 2 2" xfId="2199"/>
    <cellStyle name="xl33 2 3" xfId="1948"/>
    <cellStyle name="xl33 2 4" xfId="1515"/>
    <cellStyle name="xl33 2 5" xfId="1082"/>
    <cellStyle name="xl33 3" xfId="530"/>
    <cellStyle name="xl33 3 2" xfId="2262"/>
    <cellStyle name="xl33 3 3" xfId="1578"/>
    <cellStyle name="xl33 3 4" xfId="1145"/>
    <cellStyle name="xl33 4" xfId="712"/>
    <cellStyle name="xl34" xfId="2"/>
    <cellStyle name="xl34 2" xfId="41"/>
    <cellStyle name="xl34 2 2" xfId="2279"/>
    <cellStyle name="xl34 2 3" xfId="2425"/>
    <cellStyle name="xl34 2 4" xfId="2010"/>
    <cellStyle name="xl34 2 5" xfId="1759"/>
    <cellStyle name="xl34 2 6" xfId="1326"/>
    <cellStyle name="xl34 2 7" xfId="893"/>
    <cellStyle name="xl34 3" xfId="183"/>
    <cellStyle name="xl34 4" xfId="547"/>
    <cellStyle name="xl34 4 2" xfId="1595"/>
    <cellStyle name="xl34 4 3" xfId="1162"/>
    <cellStyle name="xl34 5" xfId="729"/>
    <cellStyle name="xl35" xfId="50"/>
    <cellStyle name="xl35 2" xfId="361"/>
    <cellStyle name="xl35 3" xfId="557"/>
    <cellStyle name="xl35 3 2" xfId="2288"/>
    <cellStyle name="xl35 3 3" xfId="1605"/>
    <cellStyle name="xl35 3 4" xfId="1172"/>
    <cellStyle name="xl35 4" xfId="739"/>
    <cellStyle name="xl36" xfId="56"/>
    <cellStyle name="xl36 2" xfId="224"/>
    <cellStyle name="xl36 3" xfId="564"/>
    <cellStyle name="xl36 3 2" xfId="2294"/>
    <cellStyle name="xl36 3 3" xfId="1612"/>
    <cellStyle name="xl36 3 4" xfId="1179"/>
    <cellStyle name="xl36 4" xfId="746"/>
    <cellStyle name="xl37" xfId="60"/>
    <cellStyle name="xl37 2" xfId="377"/>
    <cellStyle name="xl37 3" xfId="571"/>
    <cellStyle name="xl37 3 2" xfId="2298"/>
    <cellStyle name="xl37 3 3" xfId="1619"/>
    <cellStyle name="xl37 3 4" xfId="1186"/>
    <cellStyle name="xl37 4" xfId="753"/>
    <cellStyle name="xl38" xfId="3"/>
    <cellStyle name="xl38 2" xfId="63"/>
    <cellStyle name="xl38 2 2" xfId="2301"/>
    <cellStyle name="xl38 2 3" xfId="2436"/>
    <cellStyle name="xl38 2 4" xfId="2021"/>
    <cellStyle name="xl38 2 5" xfId="1770"/>
    <cellStyle name="xl38 2 6" xfId="1337"/>
    <cellStyle name="xl38 2 7" xfId="904"/>
    <cellStyle name="xl38 3" xfId="390"/>
    <cellStyle name="xl38 4" xfId="574"/>
    <cellStyle name="xl38 4 2" xfId="1622"/>
    <cellStyle name="xl38 4 3" xfId="1189"/>
    <cellStyle name="xl38 5" xfId="756"/>
    <cellStyle name="xl39" xfId="42"/>
    <cellStyle name="xl39 2" xfId="235"/>
    <cellStyle name="xl39 3" xfId="548"/>
    <cellStyle name="xl39 3 2" xfId="2280"/>
    <cellStyle name="xl39 3 3" xfId="1596"/>
    <cellStyle name="xl39 3 4" xfId="1163"/>
    <cellStyle name="xl39 4" xfId="730"/>
    <cellStyle name="xl40" xfId="34"/>
    <cellStyle name="xl40 2" xfId="185"/>
    <cellStyle name="xl40 3" xfId="540"/>
    <cellStyle name="xl40 3 2" xfId="2272"/>
    <cellStyle name="xl40 3 3" xfId="1588"/>
    <cellStyle name="xl40 3 4" xfId="1155"/>
    <cellStyle name="xl40 4" xfId="722"/>
    <cellStyle name="xl41" xfId="51"/>
    <cellStyle name="xl41 2" xfId="179"/>
    <cellStyle name="xl41 3" xfId="558"/>
    <cellStyle name="xl41 3 2" xfId="2289"/>
    <cellStyle name="xl41 3 3" xfId="1606"/>
    <cellStyle name="xl41 3 4" xfId="1173"/>
    <cellStyle name="xl41 4" xfId="740"/>
    <cellStyle name="xl42" xfId="4"/>
    <cellStyle name="xl42 2" xfId="57"/>
    <cellStyle name="xl42 2 2" xfId="2295"/>
    <cellStyle name="xl42 2 3" xfId="2432"/>
    <cellStyle name="xl42 2 4" xfId="2017"/>
    <cellStyle name="xl42 2 5" xfId="1766"/>
    <cellStyle name="xl42 2 6" xfId="1333"/>
    <cellStyle name="xl42 2 7" xfId="900"/>
    <cellStyle name="xl42 3" xfId="218"/>
    <cellStyle name="xl42 4" xfId="565"/>
    <cellStyle name="xl42 4 2" xfId="1613"/>
    <cellStyle name="xl42 4 3" xfId="1180"/>
    <cellStyle name="xl42 5" xfId="747"/>
    <cellStyle name="xl43" xfId="61"/>
    <cellStyle name="xl43 2" xfId="373"/>
    <cellStyle name="xl43 3" xfId="572"/>
    <cellStyle name="xl43 3 2" xfId="2299"/>
    <cellStyle name="xl43 3 3" xfId="1620"/>
    <cellStyle name="xl43 3 4" xfId="1187"/>
    <cellStyle name="xl43 4" xfId="754"/>
    <cellStyle name="xl44" xfId="48"/>
    <cellStyle name="xl44 2" xfId="215"/>
    <cellStyle name="xl44 2 2" xfId="2113"/>
    <cellStyle name="xl44 2 3" xfId="1862"/>
    <cellStyle name="xl44 2 4" xfId="1429"/>
    <cellStyle name="xl44 2 5" xfId="996"/>
    <cellStyle name="xl44 3" xfId="367"/>
    <cellStyle name="xl44 4" xfId="554"/>
    <cellStyle name="xl44 4 2" xfId="2286"/>
    <cellStyle name="xl44 4 3" xfId="1602"/>
    <cellStyle name="xl44 4 4" xfId="1169"/>
    <cellStyle name="xl44 5" xfId="736"/>
    <cellStyle name="xl44 5 2" xfId="2428"/>
    <cellStyle name="xl44 6" xfId="2013"/>
    <cellStyle name="xl44 7" xfId="1762"/>
    <cellStyle name="xl44 8" xfId="1329"/>
    <cellStyle name="xl44 9" xfId="896"/>
    <cellStyle name="xl45" xfId="52"/>
    <cellStyle name="xl45 2" xfId="216"/>
    <cellStyle name="xl45 2 2" xfId="2114"/>
    <cellStyle name="xl45 2 3" xfId="1863"/>
    <cellStyle name="xl45 2 4" xfId="1430"/>
    <cellStyle name="xl45 2 5" xfId="997"/>
    <cellStyle name="xl45 3" xfId="364"/>
    <cellStyle name="xl45 4" xfId="555"/>
    <cellStyle name="xl45 4 2" xfId="2290"/>
    <cellStyle name="xl45 4 3" xfId="1603"/>
    <cellStyle name="xl45 4 4" xfId="1170"/>
    <cellStyle name="xl45 5" xfId="737"/>
    <cellStyle name="xl45 5 2" xfId="2429"/>
    <cellStyle name="xl45 6" xfId="2014"/>
    <cellStyle name="xl45 7" xfId="1763"/>
    <cellStyle name="xl45 8" xfId="1330"/>
    <cellStyle name="xl45 9" xfId="897"/>
    <cellStyle name="xl46" xfId="65"/>
    <cellStyle name="xl46 2" xfId="220"/>
    <cellStyle name="xl46 2 2" xfId="2115"/>
    <cellStyle name="xl46 2 3" xfId="1864"/>
    <cellStyle name="xl46 2 4" xfId="1431"/>
    <cellStyle name="xl46 2 5" xfId="998"/>
    <cellStyle name="xl46 3" xfId="217"/>
    <cellStyle name="xl46 4" xfId="559"/>
    <cellStyle name="xl46 4 2" xfId="2303"/>
    <cellStyle name="xl46 4 3" xfId="1607"/>
    <cellStyle name="xl46 4 4" xfId="1174"/>
    <cellStyle name="xl46 5" xfId="741"/>
    <cellStyle name="xl46 5 2" xfId="2438"/>
    <cellStyle name="xl46 6" xfId="2023"/>
    <cellStyle name="xl46 7" xfId="1772"/>
    <cellStyle name="xl46 8" xfId="1339"/>
    <cellStyle name="xl46 9" xfId="906"/>
    <cellStyle name="xl47" xfId="14"/>
    <cellStyle name="xl47 2" xfId="237"/>
    <cellStyle name="xl47 2 2" xfId="2126"/>
    <cellStyle name="xl47 2 3" xfId="1875"/>
    <cellStyle name="xl47 2 4" xfId="1442"/>
    <cellStyle name="xl47 2 5" xfId="1009"/>
    <cellStyle name="xl47 3" xfId="376"/>
    <cellStyle name="xl47 4" xfId="576"/>
    <cellStyle name="xl47 4 2" xfId="2252"/>
    <cellStyle name="xl47 4 3" xfId="1624"/>
    <cellStyle name="xl47 4 4" xfId="1191"/>
    <cellStyle name="xl47 5" xfId="758"/>
    <cellStyle name="xl48" xfId="31"/>
    <cellStyle name="xl48 2" xfId="180"/>
    <cellStyle name="xl48 3" xfId="404"/>
    <cellStyle name="xl48 3 2" xfId="2206"/>
    <cellStyle name="xl48 3 3" xfId="1955"/>
    <cellStyle name="xl48 3 4" xfId="1522"/>
    <cellStyle name="xl48 3 5" xfId="1089"/>
    <cellStyle name="xl48 4" xfId="519"/>
    <cellStyle name="xl48 4 2" xfId="2269"/>
    <cellStyle name="xl48 4 3" xfId="1567"/>
    <cellStyle name="xl48 4 4" xfId="1134"/>
    <cellStyle name="xl48 5" xfId="701"/>
    <cellStyle name="xl48 5 2" xfId="2416"/>
    <cellStyle name="xl48 6" xfId="2001"/>
    <cellStyle name="xl48 7" xfId="1750"/>
    <cellStyle name="xl48 8" xfId="1317"/>
    <cellStyle name="xl48 9" xfId="884"/>
    <cellStyle name="xl49" xfId="37"/>
    <cellStyle name="xl49 2" xfId="198"/>
    <cellStyle name="xl49 2 2" xfId="2101"/>
    <cellStyle name="xl49 2 3" xfId="1850"/>
    <cellStyle name="xl49 2 4" xfId="1417"/>
    <cellStyle name="xl49 2 5" xfId="984"/>
    <cellStyle name="xl49 3" xfId="386"/>
    <cellStyle name="xl49 4" xfId="537"/>
    <cellStyle name="xl49 4 2" xfId="2275"/>
    <cellStyle name="xl49 4 3" xfId="1585"/>
    <cellStyle name="xl49 4 4" xfId="1152"/>
    <cellStyle name="xl49 5" xfId="719"/>
    <cellStyle name="xl49 5 2" xfId="2421"/>
    <cellStyle name="xl49 6" xfId="2006"/>
    <cellStyle name="xl49 7" xfId="1755"/>
    <cellStyle name="xl49 8" xfId="1322"/>
    <cellStyle name="xl49 9" xfId="889"/>
    <cellStyle name="xl50" xfId="39"/>
    <cellStyle name="xl50 2" xfId="204"/>
    <cellStyle name="xl50 2 2" xfId="2106"/>
    <cellStyle name="xl50 2 3" xfId="1855"/>
    <cellStyle name="xl50 2 4" xfId="1422"/>
    <cellStyle name="xl50 2 5" xfId="989"/>
    <cellStyle name="xl50 3" xfId="384"/>
    <cellStyle name="xl50 4" xfId="543"/>
    <cellStyle name="xl50 4 2" xfId="2277"/>
    <cellStyle name="xl50 4 3" xfId="1591"/>
    <cellStyle name="xl50 4 4" xfId="1158"/>
    <cellStyle name="xl50 5" xfId="725"/>
    <cellStyle name="xl50 5 2" xfId="2423"/>
    <cellStyle name="xl50 6" xfId="2008"/>
    <cellStyle name="xl50 7" xfId="1757"/>
    <cellStyle name="xl50 8" xfId="1324"/>
    <cellStyle name="xl50 9" xfId="891"/>
    <cellStyle name="xl51" xfId="20"/>
    <cellStyle name="xl51 2" xfId="206"/>
    <cellStyle name="xl51 2 2" xfId="2108"/>
    <cellStyle name="xl51 2 3" xfId="1857"/>
    <cellStyle name="xl51 2 4" xfId="1424"/>
    <cellStyle name="xl51 2 5" xfId="991"/>
    <cellStyle name="xl51 3" xfId="371"/>
    <cellStyle name="xl51 4" xfId="545"/>
    <cellStyle name="xl51 4 2" xfId="2258"/>
    <cellStyle name="xl51 4 3" xfId="1593"/>
    <cellStyle name="xl51 4 4" xfId="1160"/>
    <cellStyle name="xl51 5" xfId="727"/>
    <cellStyle name="xl52" xfId="5"/>
    <cellStyle name="xl52 2" xfId="25"/>
    <cellStyle name="xl52 2 2" xfId="2263"/>
    <cellStyle name="xl52 3" xfId="187"/>
    <cellStyle name="xl52 4" xfId="413"/>
    <cellStyle name="xl52 4 2" xfId="2214"/>
    <cellStyle name="xl52 4 3" xfId="1963"/>
    <cellStyle name="xl52 4 4" xfId="1530"/>
    <cellStyle name="xl52 4 5" xfId="1097"/>
    <cellStyle name="xl52 5" xfId="526"/>
    <cellStyle name="xl52 5 2" xfId="1574"/>
    <cellStyle name="xl52 5 3" xfId="1141"/>
    <cellStyle name="xl52 6" xfId="708"/>
    <cellStyle name="xl53" xfId="32"/>
    <cellStyle name="xl53 2" xfId="192"/>
    <cellStyle name="xl53 3" xfId="407"/>
    <cellStyle name="xl53 3 2" xfId="2209"/>
    <cellStyle name="xl53 3 3" xfId="1958"/>
    <cellStyle name="xl53 3 4" xfId="1525"/>
    <cellStyle name="xl53 3 5" xfId="1092"/>
    <cellStyle name="xl53 4" xfId="531"/>
    <cellStyle name="xl53 4 2" xfId="2270"/>
    <cellStyle name="xl53 4 3" xfId="1579"/>
    <cellStyle name="xl53 4 4" xfId="1146"/>
    <cellStyle name="xl53 5" xfId="713"/>
    <cellStyle name="xl53 5 2" xfId="2417"/>
    <cellStyle name="xl53 6" xfId="2002"/>
    <cellStyle name="xl53 7" xfId="1751"/>
    <cellStyle name="xl53 8" xfId="1318"/>
    <cellStyle name="xl53 9" xfId="885"/>
    <cellStyle name="xl54" xfId="15"/>
    <cellStyle name="xl54 2" xfId="199"/>
    <cellStyle name="xl54 2 2" xfId="2102"/>
    <cellStyle name="xl54 2 3" xfId="1851"/>
    <cellStyle name="xl54 2 4" xfId="1418"/>
    <cellStyle name="xl54 2 5" xfId="985"/>
    <cellStyle name="xl54 3" xfId="385"/>
    <cellStyle name="xl54 4" xfId="538"/>
    <cellStyle name="xl54 4 2" xfId="2253"/>
    <cellStyle name="xl54 4 3" xfId="1586"/>
    <cellStyle name="xl54 4 4" xfId="1153"/>
    <cellStyle name="xl54 5" xfId="720"/>
    <cellStyle name="xl55" xfId="46"/>
    <cellStyle name="xl55 2" xfId="181"/>
    <cellStyle name="xl55 3" xfId="402"/>
    <cellStyle name="xl55 3 2" xfId="2205"/>
    <cellStyle name="xl55 3 3" xfId="1954"/>
    <cellStyle name="xl55 3 4" xfId="1521"/>
    <cellStyle name="xl55 3 5" xfId="1088"/>
    <cellStyle name="xl55 4" xfId="520"/>
    <cellStyle name="xl55 4 2" xfId="2284"/>
    <cellStyle name="xl55 4 3" xfId="1568"/>
    <cellStyle name="xl55 4 4" xfId="1135"/>
    <cellStyle name="xl55 5" xfId="702"/>
    <cellStyle name="xl56" xfId="21"/>
    <cellStyle name="xl56 2" xfId="212"/>
    <cellStyle name="xl56 3" xfId="191"/>
    <cellStyle name="xl56 3 2" xfId="2099"/>
    <cellStyle name="xl56 3 3" xfId="1848"/>
    <cellStyle name="xl56 3 4" xfId="1415"/>
    <cellStyle name="xl56 3 5" xfId="982"/>
    <cellStyle name="xl56 4" xfId="551"/>
    <cellStyle name="xl56 4 2" xfId="2259"/>
    <cellStyle name="xl56 4 3" xfId="1599"/>
    <cellStyle name="xl56 4 4" xfId="1166"/>
    <cellStyle name="xl56 5" xfId="733"/>
    <cellStyle name="xl56 5 2" xfId="2414"/>
    <cellStyle name="xl56 6" xfId="1999"/>
    <cellStyle name="xl56 7" xfId="1748"/>
    <cellStyle name="xl56 8" xfId="1315"/>
    <cellStyle name="xl56 9" xfId="882"/>
    <cellStyle name="xl57" xfId="26"/>
    <cellStyle name="xl57 2" xfId="188"/>
    <cellStyle name="xl57 2 2" xfId="2098"/>
    <cellStyle name="xl57 2 3" xfId="1847"/>
    <cellStyle name="xl57 2 4" xfId="1414"/>
    <cellStyle name="xl57 2 5" xfId="981"/>
    <cellStyle name="xl57 3" xfId="408"/>
    <cellStyle name="xl57 4" xfId="527"/>
    <cellStyle name="xl57 4 2" xfId="2264"/>
    <cellStyle name="xl57 4 3" xfId="1575"/>
    <cellStyle name="xl57 4 4" xfId="1142"/>
    <cellStyle name="xl57 5" xfId="709"/>
    <cellStyle name="xl58" xfId="33"/>
    <cellStyle name="xl58 2" xfId="193"/>
    <cellStyle name="xl58 3" xfId="405"/>
    <cellStyle name="xl58 3 2" xfId="2207"/>
    <cellStyle name="xl58 3 3" xfId="1956"/>
    <cellStyle name="xl58 3 4" xfId="1523"/>
    <cellStyle name="xl58 3 5" xfId="1090"/>
    <cellStyle name="xl58 4" xfId="532"/>
    <cellStyle name="xl58 4 2" xfId="2271"/>
    <cellStyle name="xl58 4 3" xfId="1580"/>
    <cellStyle name="xl58 4 4" xfId="1147"/>
    <cellStyle name="xl58 5" xfId="714"/>
    <cellStyle name="xl58 5 2" xfId="2418"/>
    <cellStyle name="xl58 6" xfId="2003"/>
    <cellStyle name="xl58 7" xfId="1752"/>
    <cellStyle name="xl58 8" xfId="1319"/>
    <cellStyle name="xl58 9" xfId="886"/>
    <cellStyle name="xl59" xfId="36"/>
    <cellStyle name="xl59 2" xfId="200"/>
    <cellStyle name="xl59 2 2" xfId="2103"/>
    <cellStyle name="xl59 2 3" xfId="1852"/>
    <cellStyle name="xl59 2 4" xfId="1419"/>
    <cellStyle name="xl59 2 5" xfId="986"/>
    <cellStyle name="xl59 3" xfId="380"/>
    <cellStyle name="xl59 4" xfId="539"/>
    <cellStyle name="xl59 4 2" xfId="2274"/>
    <cellStyle name="xl59 4 3" xfId="1587"/>
    <cellStyle name="xl59 4 4" xfId="1154"/>
    <cellStyle name="xl59 5" xfId="721"/>
    <cellStyle name="xl59 5 2" xfId="2420"/>
    <cellStyle name="xl59 6" xfId="2005"/>
    <cellStyle name="xl59 7" xfId="1754"/>
    <cellStyle name="xl59 8" xfId="1321"/>
    <cellStyle name="xl59 9" xfId="888"/>
    <cellStyle name="xl60" xfId="38"/>
    <cellStyle name="xl60 2" xfId="203"/>
    <cellStyle name="xl60 2 2" xfId="2105"/>
    <cellStyle name="xl60 2 3" xfId="1854"/>
    <cellStyle name="xl60 2 4" xfId="1421"/>
    <cellStyle name="xl60 2 5" xfId="988"/>
    <cellStyle name="xl60 3" xfId="391"/>
    <cellStyle name="xl60 4" xfId="542"/>
    <cellStyle name="xl60 4 2" xfId="2276"/>
    <cellStyle name="xl60 4 3" xfId="1590"/>
    <cellStyle name="xl60 4 4" xfId="1157"/>
    <cellStyle name="xl60 5" xfId="724"/>
    <cellStyle name="xl60 5 2" xfId="2422"/>
    <cellStyle name="xl60 6" xfId="2007"/>
    <cellStyle name="xl60 7" xfId="1756"/>
    <cellStyle name="xl60 8" xfId="1323"/>
    <cellStyle name="xl60 9" xfId="890"/>
    <cellStyle name="xl61" xfId="40"/>
    <cellStyle name="xl61 2" xfId="205"/>
    <cellStyle name="xl61 2 2" xfId="2107"/>
    <cellStyle name="xl61 2 3" xfId="1856"/>
    <cellStyle name="xl61 2 4" xfId="1423"/>
    <cellStyle name="xl61 2 5" xfId="990"/>
    <cellStyle name="xl61 3" xfId="379"/>
    <cellStyle name="xl61 4" xfId="544"/>
    <cellStyle name="xl61 4 2" xfId="2278"/>
    <cellStyle name="xl61 4 3" xfId="1592"/>
    <cellStyle name="xl61 4 4" xfId="1159"/>
    <cellStyle name="xl61 5" xfId="726"/>
    <cellStyle name="xl61 5 2" xfId="2424"/>
    <cellStyle name="xl61 6" xfId="2009"/>
    <cellStyle name="xl61 7" xfId="1758"/>
    <cellStyle name="xl61 8" xfId="1325"/>
    <cellStyle name="xl61 9" xfId="892"/>
    <cellStyle name="xl62" xfId="43"/>
    <cellStyle name="xl62 2" xfId="207"/>
    <cellStyle name="xl62 2 2" xfId="2109"/>
    <cellStyle name="xl62 2 3" xfId="1858"/>
    <cellStyle name="xl62 2 4" xfId="1425"/>
    <cellStyle name="xl62 2 5" xfId="992"/>
    <cellStyle name="xl62 3" xfId="357"/>
    <cellStyle name="xl62 4" xfId="546"/>
    <cellStyle name="xl62 4 2" xfId="2281"/>
    <cellStyle name="xl62 4 3" xfId="1594"/>
    <cellStyle name="xl62 4 4" xfId="1161"/>
    <cellStyle name="xl62 5" xfId="728"/>
    <cellStyle name="xl62 5 2" xfId="2426"/>
    <cellStyle name="xl62 6" xfId="2011"/>
    <cellStyle name="xl62 7" xfId="1760"/>
    <cellStyle name="xl62 8" xfId="1327"/>
    <cellStyle name="xl62 9" xfId="894"/>
    <cellStyle name="xl63" xfId="6"/>
    <cellStyle name="xl63 2" xfId="44"/>
    <cellStyle name="xl63 2 2" xfId="2282"/>
    <cellStyle name="xl63 2 3" xfId="2427"/>
    <cellStyle name="xl63 2 4" xfId="2012"/>
    <cellStyle name="xl63 2 5" xfId="1761"/>
    <cellStyle name="xl63 2 6" xfId="1328"/>
    <cellStyle name="xl63 2 7" xfId="895"/>
    <cellStyle name="xl63 3" xfId="210"/>
    <cellStyle name="xl63 3 2" xfId="2110"/>
    <cellStyle name="xl63 3 3" xfId="1859"/>
    <cellStyle name="xl63 3 4" xfId="1426"/>
    <cellStyle name="xl63 3 5" xfId="993"/>
    <cellStyle name="xl63 4" xfId="378"/>
    <cellStyle name="xl63 5" xfId="549"/>
    <cellStyle name="xl63 5 2" xfId="1597"/>
    <cellStyle name="xl63 5 3" xfId="1164"/>
    <cellStyle name="xl63 6" xfId="731"/>
    <cellStyle name="xl64" xfId="16"/>
    <cellStyle name="xl64 2" xfId="211"/>
    <cellStyle name="xl64 2 2" xfId="2111"/>
    <cellStyle name="xl64 2 3" xfId="1860"/>
    <cellStyle name="xl64 2 4" xfId="1427"/>
    <cellStyle name="xl64 2 5" xfId="994"/>
    <cellStyle name="xl64 3" xfId="213"/>
    <cellStyle name="xl64 4" xfId="550"/>
    <cellStyle name="xl64 4 2" xfId="2254"/>
    <cellStyle name="xl64 4 3" xfId="1598"/>
    <cellStyle name="xl64 4 4" xfId="1165"/>
    <cellStyle name="xl64 5" xfId="732"/>
    <cellStyle name="xl65" xfId="22"/>
    <cellStyle name="xl65 2" xfId="182"/>
    <cellStyle name="xl65 3" xfId="410"/>
    <cellStyle name="xl65 3 2" xfId="2211"/>
    <cellStyle name="xl65 3 3" xfId="1960"/>
    <cellStyle name="xl65 3 4" xfId="1527"/>
    <cellStyle name="xl65 3 5" xfId="1094"/>
    <cellStyle name="xl65 4" xfId="521"/>
    <cellStyle name="xl65 4 2" xfId="2260"/>
    <cellStyle name="xl65 4 3" xfId="1569"/>
    <cellStyle name="xl65 4 4" xfId="1136"/>
    <cellStyle name="xl65 5" xfId="703"/>
    <cellStyle name="xl66" xfId="27"/>
    <cellStyle name="xl66 2" xfId="189"/>
    <cellStyle name="xl66 3" xfId="406"/>
    <cellStyle name="xl66 3 2" xfId="2208"/>
    <cellStyle name="xl66 3 3" xfId="1957"/>
    <cellStyle name="xl66 3 4" xfId="1524"/>
    <cellStyle name="xl66 3 5" xfId="1091"/>
    <cellStyle name="xl66 4" xfId="528"/>
    <cellStyle name="xl66 4 2" xfId="2265"/>
    <cellStyle name="xl66 4 3" xfId="1576"/>
    <cellStyle name="xl66 4 4" xfId="1143"/>
    <cellStyle name="xl66 5" xfId="710"/>
    <cellStyle name="xl67" xfId="53"/>
    <cellStyle name="xl67 2" xfId="194"/>
    <cellStyle name="xl67 3" xfId="399"/>
    <cellStyle name="xl67 3 2" xfId="2202"/>
    <cellStyle name="xl67 3 3" xfId="1951"/>
    <cellStyle name="xl67 3 4" xfId="1518"/>
    <cellStyle name="xl67 3 5" xfId="1085"/>
    <cellStyle name="xl67 4" xfId="533"/>
    <cellStyle name="xl67 4 2" xfId="2291"/>
    <cellStyle name="xl67 4 3" xfId="1581"/>
    <cellStyle name="xl67 4 4" xfId="1148"/>
    <cellStyle name="xl67 5" xfId="715"/>
    <cellStyle name="xl67 5 2" xfId="2430"/>
    <cellStyle name="xl67 6" xfId="2015"/>
    <cellStyle name="xl67 7" xfId="1764"/>
    <cellStyle name="xl67 8" xfId="1331"/>
    <cellStyle name="xl67 9" xfId="898"/>
    <cellStyle name="xl68" xfId="58"/>
    <cellStyle name="xl68 2" xfId="221"/>
    <cellStyle name="xl68 2 2" xfId="2116"/>
    <cellStyle name="xl68 2 3" xfId="1865"/>
    <cellStyle name="xl68 2 4" xfId="1432"/>
    <cellStyle name="xl68 2 5" xfId="999"/>
    <cellStyle name="xl68 3" xfId="208"/>
    <cellStyle name="xl68 4" xfId="560"/>
    <cellStyle name="xl68 4 2" xfId="2296"/>
    <cellStyle name="xl68 4 3" xfId="1608"/>
    <cellStyle name="xl68 4 4" xfId="1175"/>
    <cellStyle name="xl68 5" xfId="742"/>
    <cellStyle name="xl68 5 2" xfId="2433"/>
    <cellStyle name="xl68 6" xfId="2018"/>
    <cellStyle name="xl68 7" xfId="1767"/>
    <cellStyle name="xl68 8" xfId="1334"/>
    <cellStyle name="xl68 9" xfId="901"/>
    <cellStyle name="xl69" xfId="54"/>
    <cellStyle name="xl69 2" xfId="184"/>
    <cellStyle name="xl69 3" xfId="398"/>
    <cellStyle name="xl69 3 2" xfId="2201"/>
    <cellStyle name="xl69 3 3" xfId="1950"/>
    <cellStyle name="xl69 3 4" xfId="1517"/>
    <cellStyle name="xl69 3 5" xfId="1084"/>
    <cellStyle name="xl69 4" xfId="523"/>
    <cellStyle name="xl69 4 2" xfId="2292"/>
    <cellStyle name="xl69 4 3" xfId="1571"/>
    <cellStyle name="xl69 4 4" xfId="1138"/>
    <cellStyle name="xl69 5" xfId="705"/>
    <cellStyle name="xl69 5 2" xfId="2431"/>
    <cellStyle name="xl69 6" xfId="2016"/>
    <cellStyle name="xl69 7" xfId="1765"/>
    <cellStyle name="xl69 8" xfId="1332"/>
    <cellStyle name="xl69 9" xfId="899"/>
    <cellStyle name="xl70" xfId="59"/>
    <cellStyle name="xl70 2" xfId="195"/>
    <cellStyle name="xl70 3" xfId="397"/>
    <cellStyle name="xl70 3 2" xfId="2200"/>
    <cellStyle name="xl70 3 3" xfId="1949"/>
    <cellStyle name="xl70 3 4" xfId="1516"/>
    <cellStyle name="xl70 3 5" xfId="1083"/>
    <cellStyle name="xl70 4" xfId="534"/>
    <cellStyle name="xl70 4 2" xfId="2297"/>
    <cellStyle name="xl70 4 3" xfId="1582"/>
    <cellStyle name="xl70 4 4" xfId="1149"/>
    <cellStyle name="xl70 5" xfId="716"/>
    <cellStyle name="xl70 5 2" xfId="2434"/>
    <cellStyle name="xl70 6" xfId="2019"/>
    <cellStyle name="xl70 7" xfId="1768"/>
    <cellStyle name="xl70 8" xfId="1335"/>
    <cellStyle name="xl70 9" xfId="902"/>
    <cellStyle name="xl71" xfId="62"/>
    <cellStyle name="xl71 2" xfId="202"/>
    <cellStyle name="xl71 2 2" xfId="2104"/>
    <cellStyle name="xl71 2 3" xfId="1853"/>
    <cellStyle name="xl71 2 4" xfId="1420"/>
    <cellStyle name="xl71 2 5" xfId="987"/>
    <cellStyle name="xl71 3" xfId="393"/>
    <cellStyle name="xl71 4" xfId="541"/>
    <cellStyle name="xl71 4 2" xfId="2300"/>
    <cellStyle name="xl71 4 3" xfId="1589"/>
    <cellStyle name="xl71 4 4" xfId="1156"/>
    <cellStyle name="xl71 5" xfId="723"/>
    <cellStyle name="xl71 5 2" xfId="2435"/>
    <cellStyle name="xl71 6" xfId="2020"/>
    <cellStyle name="xl71 7" xfId="1769"/>
    <cellStyle name="xl71 8" xfId="1336"/>
    <cellStyle name="xl71 9" xfId="903"/>
    <cellStyle name="xl72" xfId="64"/>
    <cellStyle name="xl72 2" xfId="214"/>
    <cellStyle name="xl72 2 2" xfId="2112"/>
    <cellStyle name="xl72 2 3" xfId="1861"/>
    <cellStyle name="xl72 2 4" xfId="1428"/>
    <cellStyle name="xl72 2 5" xfId="995"/>
    <cellStyle name="xl72 3" xfId="368"/>
    <cellStyle name="xl72 4" xfId="553"/>
    <cellStyle name="xl72 4 2" xfId="2302"/>
    <cellStyle name="xl72 4 3" xfId="1601"/>
    <cellStyle name="xl72 4 4" xfId="1168"/>
    <cellStyle name="xl72 5" xfId="735"/>
    <cellStyle name="xl72 5 2" xfId="2437"/>
    <cellStyle name="xl72 6" xfId="2022"/>
    <cellStyle name="xl72 7" xfId="1771"/>
    <cellStyle name="xl72 8" xfId="1338"/>
    <cellStyle name="xl72 9" xfId="905"/>
    <cellStyle name="xl73" xfId="18"/>
    <cellStyle name="xl73 2" xfId="222"/>
    <cellStyle name="xl73 2 2" xfId="2117"/>
    <cellStyle name="xl73 2 3" xfId="1866"/>
    <cellStyle name="xl73 2 4" xfId="1433"/>
    <cellStyle name="xl73 2 5" xfId="1000"/>
    <cellStyle name="xl73 3" xfId="369"/>
    <cellStyle name="xl73 4" xfId="561"/>
    <cellStyle name="xl73 4 2" xfId="2256"/>
    <cellStyle name="xl73 4 3" xfId="1609"/>
    <cellStyle name="xl73 4 4" xfId="1176"/>
    <cellStyle name="xl73 5" xfId="743"/>
    <cellStyle name="xl74" xfId="28"/>
    <cellStyle name="xl74 2" xfId="227"/>
    <cellStyle name="xl74 2 2" xfId="2119"/>
    <cellStyle name="xl74 2 3" xfId="1868"/>
    <cellStyle name="xl74 2 4" xfId="1435"/>
    <cellStyle name="xl74 2 5" xfId="1002"/>
    <cellStyle name="xl74 3" xfId="359"/>
    <cellStyle name="xl74 4" xfId="566"/>
    <cellStyle name="xl74 4 2" xfId="2266"/>
    <cellStyle name="xl74 4 3" xfId="1614"/>
    <cellStyle name="xl74 4 4" xfId="1181"/>
    <cellStyle name="xl74 5" xfId="748"/>
    <cellStyle name="xl75" xfId="35"/>
    <cellStyle name="xl75 2" xfId="234"/>
    <cellStyle name="xl75 2 2" xfId="2124"/>
    <cellStyle name="xl75 2 3" xfId="1873"/>
    <cellStyle name="xl75 2 4" xfId="1440"/>
    <cellStyle name="xl75 2 5" xfId="1007"/>
    <cellStyle name="xl75 3" xfId="372"/>
    <cellStyle name="xl75 4" xfId="573"/>
    <cellStyle name="xl75 4 2" xfId="2273"/>
    <cellStyle name="xl75 4 3" xfId="1621"/>
    <cellStyle name="xl75 4 4" xfId="1188"/>
    <cellStyle name="xl75 5" xfId="755"/>
    <cellStyle name="xl75 5 2" xfId="2419"/>
    <cellStyle name="xl75 6" xfId="2004"/>
    <cellStyle name="xl75 7" xfId="1753"/>
    <cellStyle name="xl75 8" xfId="1320"/>
    <cellStyle name="xl75 9" xfId="887"/>
    <cellStyle name="xl76" xfId="29"/>
    <cellStyle name="xl76 2" xfId="236"/>
    <cellStyle name="xl76 2 2" xfId="2125"/>
    <cellStyle name="xl76 2 3" xfId="1874"/>
    <cellStyle name="xl76 2 4" xfId="1441"/>
    <cellStyle name="xl76 2 5" xfId="1008"/>
    <cellStyle name="xl76 3" xfId="383"/>
    <cellStyle name="xl76 4" xfId="575"/>
    <cellStyle name="xl76 4 2" xfId="2267"/>
    <cellStyle name="xl76 4 3" xfId="1623"/>
    <cellStyle name="xl76 4 4" xfId="1190"/>
    <cellStyle name="xl76 5" xfId="757"/>
    <cellStyle name="xl76 5 2" xfId="2415"/>
    <cellStyle name="xl76 6" xfId="2000"/>
    <cellStyle name="xl76 7" xfId="1749"/>
    <cellStyle name="xl76 8" xfId="1316"/>
    <cellStyle name="xl76 9" xfId="883"/>
    <cellStyle name="xl77" xfId="66"/>
    <cellStyle name="xl77 2" xfId="196"/>
    <cellStyle name="xl77 2 2" xfId="2100"/>
    <cellStyle name="xl77 2 3" xfId="1849"/>
    <cellStyle name="xl77 2 4" xfId="1416"/>
    <cellStyle name="xl77 2 5" xfId="983"/>
    <cellStyle name="xl77 3" xfId="395"/>
    <cellStyle name="xl77 4" xfId="535"/>
    <cellStyle name="xl77 4 2" xfId="2304"/>
    <cellStyle name="xl77 4 3" xfId="1583"/>
    <cellStyle name="xl77 4 4" xfId="1150"/>
    <cellStyle name="xl77 5" xfId="717"/>
    <cellStyle name="xl77 5 2" xfId="2439"/>
    <cellStyle name="xl77 6" xfId="2024"/>
    <cellStyle name="xl77 7" xfId="1773"/>
    <cellStyle name="xl77 8" xfId="1340"/>
    <cellStyle name="xl77 9" xfId="907"/>
    <cellStyle name="xl78" xfId="69"/>
    <cellStyle name="xl78 2" xfId="223"/>
    <cellStyle name="xl78 2 2" xfId="2118"/>
    <cellStyle name="xl78 2 3" xfId="1867"/>
    <cellStyle name="xl78 2 4" xfId="1434"/>
    <cellStyle name="xl78 2 5" xfId="1001"/>
    <cellStyle name="xl78 3" xfId="219"/>
    <cellStyle name="xl78 4" xfId="562"/>
    <cellStyle name="xl78 4 2" xfId="2307"/>
    <cellStyle name="xl78 4 3" xfId="1610"/>
    <cellStyle name="xl78 4 4" xfId="1177"/>
    <cellStyle name="xl78 5" xfId="744"/>
    <cellStyle name="xl78 5 2" xfId="2442"/>
    <cellStyle name="xl78 6" xfId="2027"/>
    <cellStyle name="xl78 7" xfId="1776"/>
    <cellStyle name="xl78 8" xfId="1343"/>
    <cellStyle name="xl78 9" xfId="910"/>
    <cellStyle name="xl79" xfId="73"/>
    <cellStyle name="xl79 2" xfId="228"/>
    <cellStyle name="xl79 2 2" xfId="2120"/>
    <cellStyle name="xl79 2 3" xfId="1869"/>
    <cellStyle name="xl79 2 4" xfId="1436"/>
    <cellStyle name="xl79 2 5" xfId="1003"/>
    <cellStyle name="xl79 3" xfId="360"/>
    <cellStyle name="xl79 4" xfId="567"/>
    <cellStyle name="xl79 4 2" xfId="2311"/>
    <cellStyle name="xl79 4 3" xfId="1615"/>
    <cellStyle name="xl79 4 4" xfId="1182"/>
    <cellStyle name="xl79 5" xfId="749"/>
    <cellStyle name="xl79 5 2" xfId="2445"/>
    <cellStyle name="xl79 6" xfId="2030"/>
    <cellStyle name="xl79 7" xfId="1779"/>
    <cellStyle name="xl79 8" xfId="1346"/>
    <cellStyle name="xl79 9" xfId="913"/>
    <cellStyle name="xl80" xfId="80"/>
    <cellStyle name="xl80 2" xfId="229"/>
    <cellStyle name="xl80 2 2" xfId="2121"/>
    <cellStyle name="xl80 2 3" xfId="1870"/>
    <cellStyle name="xl80 2 4" xfId="1437"/>
    <cellStyle name="xl80 2 5" xfId="1004"/>
    <cellStyle name="xl80 3" xfId="190"/>
    <cellStyle name="xl80 4" xfId="568"/>
    <cellStyle name="xl80 4 2" xfId="2318"/>
    <cellStyle name="xl80 4 3" xfId="1616"/>
    <cellStyle name="xl80 4 4" xfId="1183"/>
    <cellStyle name="xl80 5" xfId="750"/>
    <cellStyle name="xl80 5 2" xfId="2452"/>
    <cellStyle name="xl80 6" xfId="2037"/>
    <cellStyle name="xl80 7" xfId="1786"/>
    <cellStyle name="xl80 8" xfId="1353"/>
    <cellStyle name="xl80 9" xfId="920"/>
    <cellStyle name="xl81" xfId="82"/>
    <cellStyle name="xl81 2" xfId="230"/>
    <cellStyle name="xl81 2 2" xfId="2122"/>
    <cellStyle name="xl81 2 3" xfId="1871"/>
    <cellStyle name="xl81 2 4" xfId="1438"/>
    <cellStyle name="xl81 2 5" xfId="1005"/>
    <cellStyle name="xl81 3" xfId="226"/>
    <cellStyle name="xl81 4" xfId="569"/>
    <cellStyle name="xl81 4 2" xfId="2320"/>
    <cellStyle name="xl81 4 3" xfId="1617"/>
    <cellStyle name="xl81 4 4" xfId="1184"/>
    <cellStyle name="xl81 5" xfId="751"/>
    <cellStyle name="xl82" xfId="67"/>
    <cellStyle name="xl82 2" xfId="238"/>
    <cellStyle name="xl82 2 2" xfId="2127"/>
    <cellStyle name="xl82 2 3" xfId="1876"/>
    <cellStyle name="xl82 2 4" xfId="1443"/>
    <cellStyle name="xl82 2 5" xfId="1010"/>
    <cellStyle name="xl82 3" xfId="362"/>
    <cellStyle name="xl82 4" xfId="577"/>
    <cellStyle name="xl82 4 2" xfId="2305"/>
    <cellStyle name="xl82 4 3" xfId="1625"/>
    <cellStyle name="xl82 4 4" xfId="1192"/>
    <cellStyle name="xl82 5" xfId="759"/>
    <cellStyle name="xl82 5 2" xfId="2440"/>
    <cellStyle name="xl82 6" xfId="2025"/>
    <cellStyle name="xl82 7" xfId="1774"/>
    <cellStyle name="xl82 8" xfId="1341"/>
    <cellStyle name="xl82 9" xfId="908"/>
    <cellStyle name="xl83" xfId="78"/>
    <cellStyle name="xl83 2" xfId="240"/>
    <cellStyle name="xl83 2 2" xfId="2129"/>
    <cellStyle name="xl83 2 3" xfId="1878"/>
    <cellStyle name="xl83 2 4" xfId="1445"/>
    <cellStyle name="xl83 2 5" xfId="1012"/>
    <cellStyle name="xl83 3" xfId="392"/>
    <cellStyle name="xl83 4" xfId="579"/>
    <cellStyle name="xl83 4 2" xfId="2316"/>
    <cellStyle name="xl83 4 3" xfId="1627"/>
    <cellStyle name="xl83 4 4" xfId="1194"/>
    <cellStyle name="xl83 5" xfId="761"/>
    <cellStyle name="xl83 5 2" xfId="2450"/>
    <cellStyle name="xl83 6" xfId="2035"/>
    <cellStyle name="xl83 7" xfId="1784"/>
    <cellStyle name="xl83 8" xfId="1351"/>
    <cellStyle name="xl83 9" xfId="918"/>
    <cellStyle name="xl84" xfId="81"/>
    <cellStyle name="xl84 2" xfId="243"/>
    <cellStyle name="xl84 2 2" xfId="2132"/>
    <cellStyle name="xl84 2 3" xfId="1881"/>
    <cellStyle name="xl84 2 4" xfId="1448"/>
    <cellStyle name="xl84 2 5" xfId="1015"/>
    <cellStyle name="xl84 3" xfId="375"/>
    <cellStyle name="xl84 4" xfId="582"/>
    <cellStyle name="xl84 4 2" xfId="2319"/>
    <cellStyle name="xl84 4 3" xfId="1630"/>
    <cellStyle name="xl84 4 4" xfId="1197"/>
    <cellStyle name="xl84 5" xfId="764"/>
    <cellStyle name="xl84 5 2" xfId="2453"/>
    <cellStyle name="xl84 6" xfId="2038"/>
    <cellStyle name="xl84 7" xfId="1787"/>
    <cellStyle name="xl84 8" xfId="1354"/>
    <cellStyle name="xl84 9" xfId="921"/>
    <cellStyle name="xl85" xfId="83"/>
    <cellStyle name="xl85 2" xfId="250"/>
    <cellStyle name="xl85 2 2" xfId="2139"/>
    <cellStyle name="xl85 2 3" xfId="1888"/>
    <cellStyle name="xl85 2 4" xfId="1455"/>
    <cellStyle name="xl85 2 5" xfId="1022"/>
    <cellStyle name="xl85 3" xfId="370"/>
    <cellStyle name="xl85 4" xfId="589"/>
    <cellStyle name="xl85 4 2" xfId="2321"/>
    <cellStyle name="xl85 4 3" xfId="1637"/>
    <cellStyle name="xl85 4 4" xfId="1204"/>
    <cellStyle name="xl85 5" xfId="771"/>
    <cellStyle name="xl85 5 2" xfId="2454"/>
    <cellStyle name="xl85 6" xfId="2039"/>
    <cellStyle name="xl85 7" xfId="1788"/>
    <cellStyle name="xl85 8" xfId="1355"/>
    <cellStyle name="xl85 9" xfId="922"/>
    <cellStyle name="xl86" xfId="88"/>
    <cellStyle name="xl86 2" xfId="252"/>
    <cellStyle name="xl86 3" xfId="232"/>
    <cellStyle name="xl86 3 2" xfId="2123"/>
    <cellStyle name="xl86 3 3" xfId="1872"/>
    <cellStyle name="xl86 3 4" xfId="1439"/>
    <cellStyle name="xl86 3 5" xfId="1006"/>
    <cellStyle name="xl86 4" xfId="591"/>
    <cellStyle name="xl86 4 2" xfId="2326"/>
    <cellStyle name="xl86 4 3" xfId="1639"/>
    <cellStyle name="xl86 4 4" xfId="1206"/>
    <cellStyle name="xl86 5" xfId="773"/>
    <cellStyle name="xl87" xfId="68"/>
    <cellStyle name="xl87 2" xfId="239"/>
    <cellStyle name="xl87 2 2" xfId="2128"/>
    <cellStyle name="xl87 2 3" xfId="1877"/>
    <cellStyle name="xl87 2 4" xfId="1444"/>
    <cellStyle name="xl87 2 5" xfId="1011"/>
    <cellStyle name="xl87 3" xfId="366"/>
    <cellStyle name="xl87 4" xfId="578"/>
    <cellStyle name="xl87 4 2" xfId="2306"/>
    <cellStyle name="xl87 4 3" xfId="1626"/>
    <cellStyle name="xl87 4 4" xfId="1193"/>
    <cellStyle name="xl87 5" xfId="760"/>
    <cellStyle name="xl87 5 2" xfId="2441"/>
    <cellStyle name="xl87 6" xfId="2026"/>
    <cellStyle name="xl87 7" xfId="1775"/>
    <cellStyle name="xl87 8" xfId="1342"/>
    <cellStyle name="xl87 9" xfId="909"/>
    <cellStyle name="xl88" xfId="74"/>
    <cellStyle name="xl88 2" xfId="248"/>
    <cellStyle name="xl88 2 2" xfId="2137"/>
    <cellStyle name="xl88 2 3" xfId="1886"/>
    <cellStyle name="xl88 2 4" xfId="1453"/>
    <cellStyle name="xl88 2 5" xfId="1020"/>
    <cellStyle name="xl88 3" xfId="381"/>
    <cellStyle name="xl88 4" xfId="587"/>
    <cellStyle name="xl88 4 2" xfId="2312"/>
    <cellStyle name="xl88 4 3" xfId="1635"/>
    <cellStyle name="xl88 4 4" xfId="1202"/>
    <cellStyle name="xl88 5" xfId="769"/>
    <cellStyle name="xl88 5 2" xfId="2446"/>
    <cellStyle name="xl88 6" xfId="2031"/>
    <cellStyle name="xl88 7" xfId="1780"/>
    <cellStyle name="xl88 8" xfId="1347"/>
    <cellStyle name="xl88 9" xfId="914"/>
    <cellStyle name="xl89" xfId="84"/>
    <cellStyle name="xl89 2" xfId="251"/>
    <cellStyle name="xl89 2 2" xfId="2140"/>
    <cellStyle name="xl89 2 3" xfId="1889"/>
    <cellStyle name="xl89 2 4" xfId="1456"/>
    <cellStyle name="xl89 2 5" xfId="1023"/>
    <cellStyle name="xl89 3" xfId="209"/>
    <cellStyle name="xl89 4" xfId="590"/>
    <cellStyle name="xl89 4 2" xfId="2322"/>
    <cellStyle name="xl89 4 3" xfId="1638"/>
    <cellStyle name="xl89 4 4" xfId="1205"/>
    <cellStyle name="xl89 5" xfId="772"/>
    <cellStyle name="xl89 5 2" xfId="2455"/>
    <cellStyle name="xl89 6" xfId="2040"/>
    <cellStyle name="xl89 7" xfId="1789"/>
    <cellStyle name="xl89 8" xfId="1356"/>
    <cellStyle name="xl89 9" xfId="923"/>
    <cellStyle name="xl90" xfId="70"/>
    <cellStyle name="xl90 2" xfId="253"/>
    <cellStyle name="xl90 2 2" xfId="2141"/>
    <cellStyle name="xl90 2 3" xfId="1890"/>
    <cellStyle name="xl90 2 4" xfId="1457"/>
    <cellStyle name="xl90 2 5" xfId="1024"/>
    <cellStyle name="xl90 3" xfId="197"/>
    <cellStyle name="xl90 4" xfId="592"/>
    <cellStyle name="xl90 4 2" xfId="2308"/>
    <cellStyle name="xl90 4 3" xfId="1640"/>
    <cellStyle name="xl90 4 4" xfId="1207"/>
    <cellStyle name="xl90 5" xfId="774"/>
    <cellStyle name="xl90 5 2" xfId="2443"/>
    <cellStyle name="xl90 6" xfId="2028"/>
    <cellStyle name="xl90 7" xfId="1777"/>
    <cellStyle name="xl90 8" xfId="1344"/>
    <cellStyle name="xl90 9" xfId="911"/>
    <cellStyle name="xl91" xfId="75"/>
    <cellStyle name="xl91 2" xfId="258"/>
    <cellStyle name="xl91 3" xfId="439"/>
    <cellStyle name="xl91 3 2" xfId="2224"/>
    <cellStyle name="xl91 3 3" xfId="1973"/>
    <cellStyle name="xl91 3 4" xfId="1540"/>
    <cellStyle name="xl91 3 5" xfId="1107"/>
    <cellStyle name="xl91 4" xfId="597"/>
    <cellStyle name="xl91 4 2" xfId="2313"/>
    <cellStyle name="xl91 4 3" xfId="1645"/>
    <cellStyle name="xl91 4 4" xfId="1212"/>
    <cellStyle name="xl91 5" xfId="779"/>
    <cellStyle name="xl91 5 2" xfId="2447"/>
    <cellStyle name="xl91 6" xfId="2032"/>
    <cellStyle name="xl91 7" xfId="1781"/>
    <cellStyle name="xl91 8" xfId="1348"/>
    <cellStyle name="xl91 9" xfId="915"/>
    <cellStyle name="xl92" xfId="85"/>
    <cellStyle name="xl92 2" xfId="244"/>
    <cellStyle name="xl92 2 2" xfId="2133"/>
    <cellStyle name="xl92 2 3" xfId="1882"/>
    <cellStyle name="xl92 2 4" xfId="1449"/>
    <cellStyle name="xl92 2 5" xfId="1016"/>
    <cellStyle name="xl92 3" xfId="365"/>
    <cellStyle name="xl92 4" xfId="583"/>
    <cellStyle name="xl92 4 2" xfId="2323"/>
    <cellStyle name="xl92 4 3" xfId="1631"/>
    <cellStyle name="xl92 4 4" xfId="1198"/>
    <cellStyle name="xl92 5" xfId="765"/>
    <cellStyle name="xl92 5 2" xfId="2456"/>
    <cellStyle name="xl92 6" xfId="2041"/>
    <cellStyle name="xl92 7" xfId="1790"/>
    <cellStyle name="xl92 8" xfId="1357"/>
    <cellStyle name="xl92 9" xfId="924"/>
    <cellStyle name="xl93" xfId="76"/>
    <cellStyle name="xl93 2" xfId="254"/>
    <cellStyle name="xl93 2 2" xfId="2142"/>
    <cellStyle name="xl93 2 3" xfId="1891"/>
    <cellStyle name="xl93 2 4" xfId="1458"/>
    <cellStyle name="xl93 2 5" xfId="1025"/>
    <cellStyle name="xl93 3" xfId="363"/>
    <cellStyle name="xl93 4" xfId="593"/>
    <cellStyle name="xl93 4 2" xfId="2314"/>
    <cellStyle name="xl93 4 3" xfId="1641"/>
    <cellStyle name="xl93 4 4" xfId="1208"/>
    <cellStyle name="xl93 5" xfId="775"/>
    <cellStyle name="xl93 5 2" xfId="2448"/>
    <cellStyle name="xl93 6" xfId="2033"/>
    <cellStyle name="xl93 7" xfId="1782"/>
    <cellStyle name="xl93 8" xfId="1349"/>
    <cellStyle name="xl93 9" xfId="916"/>
    <cellStyle name="xl94" xfId="79"/>
    <cellStyle name="xl94 2" xfId="241"/>
    <cellStyle name="xl94 2 2" xfId="2130"/>
    <cellStyle name="xl94 2 3" xfId="1879"/>
    <cellStyle name="xl94 2 4" xfId="1446"/>
    <cellStyle name="xl94 2 5" xfId="1013"/>
    <cellStyle name="xl94 3" xfId="389"/>
    <cellStyle name="xl94 4" xfId="580"/>
    <cellStyle name="xl94 4 2" xfId="2317"/>
    <cellStyle name="xl94 4 3" xfId="1628"/>
    <cellStyle name="xl94 4 4" xfId="1195"/>
    <cellStyle name="xl94 5" xfId="762"/>
    <cellStyle name="xl94 5 2" xfId="2451"/>
    <cellStyle name="xl94 6" xfId="2036"/>
    <cellStyle name="xl94 7" xfId="1785"/>
    <cellStyle name="xl94 8" xfId="1352"/>
    <cellStyle name="xl94 9" xfId="919"/>
    <cellStyle name="xl95" xfId="86"/>
    <cellStyle name="xl95 2" xfId="245"/>
    <cellStyle name="xl95 2 2" xfId="2134"/>
    <cellStyle name="xl95 2 3" xfId="1883"/>
    <cellStyle name="xl95 2 4" xfId="1450"/>
    <cellStyle name="xl95 2 5" xfId="1017"/>
    <cellStyle name="xl95 3" xfId="231"/>
    <cellStyle name="xl95 4" xfId="584"/>
    <cellStyle name="xl95 4 2" xfId="2324"/>
    <cellStyle name="xl95 4 3" xfId="1632"/>
    <cellStyle name="xl95 4 4" xfId="1199"/>
    <cellStyle name="xl95 5" xfId="766"/>
    <cellStyle name="xl95 5 2" xfId="2457"/>
    <cellStyle name="xl95 6" xfId="2042"/>
    <cellStyle name="xl95 7" xfId="1791"/>
    <cellStyle name="xl95 8" xfId="1358"/>
    <cellStyle name="xl95 9" xfId="925"/>
    <cellStyle name="xl96" xfId="77"/>
    <cellStyle name="xl96 2" xfId="255"/>
    <cellStyle name="xl96 2 2" xfId="2143"/>
    <cellStyle name="xl96 2 3" xfId="1892"/>
    <cellStyle name="xl96 2 4" xfId="1459"/>
    <cellStyle name="xl96 2 5" xfId="1026"/>
    <cellStyle name="xl96 3" xfId="225"/>
    <cellStyle name="xl96 4" xfId="594"/>
    <cellStyle name="xl96 4 2" xfId="2315"/>
    <cellStyle name="xl96 4 3" xfId="1642"/>
    <cellStyle name="xl96 4 4" xfId="1209"/>
    <cellStyle name="xl96 5" xfId="776"/>
    <cellStyle name="xl96 5 2" xfId="2449"/>
    <cellStyle name="xl96 6" xfId="2034"/>
    <cellStyle name="xl96 7" xfId="1783"/>
    <cellStyle name="xl96 8" xfId="1350"/>
    <cellStyle name="xl96 9" xfId="917"/>
    <cellStyle name="xl97" xfId="87"/>
    <cellStyle name="xl97 2" xfId="246"/>
    <cellStyle name="xl97 2 2" xfId="2135"/>
    <cellStyle name="xl97 2 3" xfId="1884"/>
    <cellStyle name="xl97 2 4" xfId="1451"/>
    <cellStyle name="xl97 2 5" xfId="1018"/>
    <cellStyle name="xl97 3" xfId="517"/>
    <cellStyle name="xl97 4" xfId="585"/>
    <cellStyle name="xl97 4 2" xfId="2325"/>
    <cellStyle name="xl97 4 3" xfId="1633"/>
    <cellStyle name="xl97 4 4" xfId="1200"/>
    <cellStyle name="xl97 5" xfId="767"/>
    <cellStyle name="xl98" xfId="71"/>
    <cellStyle name="xl98 2" xfId="249"/>
    <cellStyle name="xl98 2 2" xfId="2138"/>
    <cellStyle name="xl98 2 3" xfId="1887"/>
    <cellStyle name="xl98 2 4" xfId="1454"/>
    <cellStyle name="xl98 2 5" xfId="1021"/>
    <cellStyle name="xl98 3" xfId="374"/>
    <cellStyle name="xl98 4" xfId="588"/>
    <cellStyle name="xl98 4 2" xfId="2309"/>
    <cellStyle name="xl98 4 3" xfId="1636"/>
    <cellStyle name="xl98 4 4" xfId="1203"/>
    <cellStyle name="xl98 5" xfId="770"/>
    <cellStyle name="xl98 5 2" xfId="2444"/>
    <cellStyle name="xl98 6" xfId="2029"/>
    <cellStyle name="xl98 7" xfId="1778"/>
    <cellStyle name="xl98 8" xfId="1345"/>
    <cellStyle name="xl98 9" xfId="912"/>
    <cellStyle name="xl99" xfId="72"/>
    <cellStyle name="xl99 2" xfId="256"/>
    <cellStyle name="xl99 2 2" xfId="2144"/>
    <cellStyle name="xl99 2 3" xfId="1893"/>
    <cellStyle name="xl99 2 4" xfId="1460"/>
    <cellStyle name="xl99 2 5" xfId="1027"/>
    <cellStyle name="xl99 3" xfId="233"/>
    <cellStyle name="xl99 4" xfId="595"/>
    <cellStyle name="xl99 4 2" xfId="2310"/>
    <cellStyle name="xl99 4 3" xfId="1643"/>
    <cellStyle name="xl99 4 4" xfId="1210"/>
    <cellStyle name="xl99 5" xfId="777"/>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2"/>
  <sheetViews>
    <sheetView showGridLines="0" tabSelected="1" view="pageBreakPreview" topLeftCell="A549" zoomScaleNormal="70" zoomScaleSheetLayoutView="100" workbookViewId="0">
      <selection activeCell="G551" sqref="G551"/>
    </sheetView>
  </sheetViews>
  <sheetFormatPr defaultColWidth="9.109375" defaultRowHeight="15.6" outlineLevelCol="1" x14ac:dyDescent="0.3"/>
  <cols>
    <col min="1" max="1" width="27.88671875" style="4" customWidth="1"/>
    <col min="2" max="2" width="87.21875" style="4" customWidth="1"/>
    <col min="3" max="3" width="18.77734375" style="4" customWidth="1"/>
    <col min="4" max="4" width="18.6640625" style="5" customWidth="1"/>
    <col min="5" max="5" width="18.88671875" style="4" customWidth="1" outlineLevel="1"/>
    <col min="6" max="6" width="14" style="4" customWidth="1" outlineLevel="1"/>
    <col min="7" max="7" width="13.109375" style="4" customWidth="1"/>
    <col min="8" max="219" width="9.109375" style="4"/>
    <col min="220" max="221" width="12.33203125" style="4" customWidth="1"/>
    <col min="222" max="222" width="13.44140625" style="4" customWidth="1"/>
    <col min="223" max="223" width="59.109375" style="4" customWidth="1"/>
    <col min="224" max="224" width="18.109375" style="4" customWidth="1"/>
    <col min="225" max="225" width="32.109375" style="4" customWidth="1"/>
    <col min="226" max="226" width="86.6640625" style="4" customWidth="1"/>
    <col min="227" max="235" width="23.109375" style="4" customWidth="1"/>
    <col min="236" max="236" width="91.44140625" style="4" customWidth="1"/>
    <col min="237" max="242" width="19.109375" style="4" customWidth="1"/>
    <col min="243" max="16384" width="9.109375" style="4"/>
  </cols>
  <sheetData>
    <row r="1" spans="1:7" ht="23.25" customHeight="1" x14ac:dyDescent="0.3">
      <c r="A1" s="23" t="s">
        <v>990</v>
      </c>
      <c r="B1" s="23"/>
      <c r="C1" s="23"/>
      <c r="D1" s="23"/>
      <c r="E1" s="23"/>
      <c r="F1" s="23"/>
      <c r="G1" s="23"/>
    </row>
    <row r="2" spans="1:7" x14ac:dyDescent="0.3">
      <c r="A2" s="22" t="s">
        <v>154</v>
      </c>
      <c r="B2" s="22"/>
      <c r="C2" s="22"/>
      <c r="D2" s="22"/>
      <c r="E2" s="22"/>
      <c r="F2" s="22"/>
      <c r="G2" s="22"/>
    </row>
    <row r="3" spans="1:7" ht="81" customHeight="1" x14ac:dyDescent="0.3">
      <c r="A3" s="26" t="s">
        <v>30</v>
      </c>
      <c r="B3" s="26" t="s">
        <v>31</v>
      </c>
      <c r="C3" s="24" t="s">
        <v>989</v>
      </c>
      <c r="D3" s="24" t="s">
        <v>747</v>
      </c>
      <c r="E3" s="24" t="s">
        <v>948</v>
      </c>
      <c r="F3" s="24" t="s">
        <v>155</v>
      </c>
      <c r="G3" s="31" t="s">
        <v>988</v>
      </c>
    </row>
    <row r="4" spans="1:7" x14ac:dyDescent="0.3">
      <c r="A4" s="17" t="s">
        <v>156</v>
      </c>
      <c r="B4" s="18" t="s">
        <v>32</v>
      </c>
      <c r="C4" s="27">
        <f>C5+C24+C48+C60+C68+C75+C100+C118+C144+C163+C178+C189+C194+C241</f>
        <v>20597134419.169998</v>
      </c>
      <c r="D4" s="11">
        <f>D5+D24+D48+D60+D68+D75+D100+D118+D144+D163+D178+D189+D194+D241</f>
        <v>44561646432.779999</v>
      </c>
      <c r="E4" s="11">
        <f>E5+E24+E48+E60+E68+E75+E100+E118+E144+E163+E178+E189+E194+E241</f>
        <v>25017608357.129993</v>
      </c>
      <c r="F4" s="16">
        <f>E4/D4*100</f>
        <v>56.141570969260215</v>
      </c>
      <c r="G4" s="209">
        <f>E4/C4*100</f>
        <v>121.46159678331665</v>
      </c>
    </row>
    <row r="5" spans="1:7" x14ac:dyDescent="0.3">
      <c r="A5" s="17" t="s">
        <v>157</v>
      </c>
      <c r="B5" s="18" t="s">
        <v>33</v>
      </c>
      <c r="C5" s="27">
        <f>C6+C15</f>
        <v>11856983954.91</v>
      </c>
      <c r="D5" s="11">
        <f>D6+D15</f>
        <v>25945660000</v>
      </c>
      <c r="E5" s="11">
        <f>E6+E15</f>
        <v>15887318107.079998</v>
      </c>
      <c r="F5" s="16">
        <f t="shared" ref="F5:F88" si="0">E5/D5*100</f>
        <v>61.233046710239783</v>
      </c>
      <c r="G5" s="209">
        <f t="shared" ref="G5:G68" si="1">E5/C5*100</f>
        <v>133.99122548783603</v>
      </c>
    </row>
    <row r="6" spans="1:7" x14ac:dyDescent="0.3">
      <c r="A6" s="1" t="s">
        <v>158</v>
      </c>
      <c r="B6" s="2" t="s">
        <v>34</v>
      </c>
      <c r="C6" s="28">
        <f>C7+C11+C13+C14</f>
        <v>5111345221.1800003</v>
      </c>
      <c r="D6" s="12">
        <f>D7+D11+D13+D14</f>
        <v>10549071000</v>
      </c>
      <c r="E6" s="12">
        <f>E7+E11+E13+E14</f>
        <v>7845530647.3199997</v>
      </c>
      <c r="F6" s="15">
        <f t="shared" si="0"/>
        <v>74.371768351165699</v>
      </c>
      <c r="G6" s="208">
        <f t="shared" si="1"/>
        <v>153.49248207321807</v>
      </c>
    </row>
    <row r="7" spans="1:7" ht="31.2" x14ac:dyDescent="0.3">
      <c r="A7" s="1" t="s">
        <v>159</v>
      </c>
      <c r="B7" s="2" t="s">
        <v>35</v>
      </c>
      <c r="C7" s="28">
        <f>C8+C9</f>
        <v>5111345221.1800003</v>
      </c>
      <c r="D7" s="12">
        <f>D8+D9</f>
        <v>9655410000</v>
      </c>
      <c r="E7" s="12">
        <f>E8+E9+E10</f>
        <v>7176326811.25</v>
      </c>
      <c r="F7" s="15">
        <f t="shared" si="0"/>
        <v>74.324413062210709</v>
      </c>
      <c r="G7" s="208">
        <f t="shared" si="1"/>
        <v>140.39996323303086</v>
      </c>
    </row>
    <row r="8" spans="1:7" ht="112.8" customHeight="1" x14ac:dyDescent="0.3">
      <c r="A8" s="1" t="s">
        <v>160</v>
      </c>
      <c r="B8" s="2" t="s">
        <v>748</v>
      </c>
      <c r="C8" s="28">
        <v>4252951605.1100001</v>
      </c>
      <c r="D8" s="12">
        <v>9575410000</v>
      </c>
      <c r="E8" s="12">
        <v>7139941645.8100004</v>
      </c>
      <c r="F8" s="15">
        <f t="shared" si="0"/>
        <v>74.565388279039752</v>
      </c>
      <c r="G8" s="208">
        <f t="shared" si="1"/>
        <v>167.88203367353694</v>
      </c>
    </row>
    <row r="9" spans="1:7" ht="66.599999999999994" customHeight="1" x14ac:dyDescent="0.3">
      <c r="A9" s="1" t="s">
        <v>161</v>
      </c>
      <c r="B9" s="2" t="s">
        <v>749</v>
      </c>
      <c r="C9" s="28">
        <v>858393616.07000005</v>
      </c>
      <c r="D9" s="12">
        <v>80000000</v>
      </c>
      <c r="E9" s="12">
        <v>36026503.439999998</v>
      </c>
      <c r="F9" s="15">
        <f t="shared" si="0"/>
        <v>45.033129299999999</v>
      </c>
      <c r="G9" s="208">
        <f t="shared" si="1"/>
        <v>4.1969677739381179</v>
      </c>
    </row>
    <row r="10" spans="1:7" ht="31.2" x14ac:dyDescent="0.3">
      <c r="A10" s="1" t="s">
        <v>950</v>
      </c>
      <c r="B10" s="2" t="s">
        <v>949</v>
      </c>
      <c r="C10" s="28">
        <v>0</v>
      </c>
      <c r="D10" s="12">
        <v>0</v>
      </c>
      <c r="E10" s="12">
        <v>358662</v>
      </c>
      <c r="F10" s="15"/>
      <c r="G10" s="208"/>
    </row>
    <row r="11" spans="1:7" ht="33.6" customHeight="1" x14ac:dyDescent="0.3">
      <c r="A11" s="1" t="s">
        <v>754</v>
      </c>
      <c r="B11" s="2" t="s">
        <v>750</v>
      </c>
      <c r="C11" s="28">
        <f>C12</f>
        <v>0</v>
      </c>
      <c r="D11" s="12">
        <f>D12</f>
        <v>230609000</v>
      </c>
      <c r="E11" s="12">
        <f>E12</f>
        <v>0</v>
      </c>
      <c r="F11" s="15">
        <f t="shared" si="0"/>
        <v>0</v>
      </c>
      <c r="G11" s="208"/>
    </row>
    <row r="12" spans="1:7" ht="124.8" x14ac:dyDescent="0.3">
      <c r="A12" s="1" t="s">
        <v>755</v>
      </c>
      <c r="B12" s="2" t="s">
        <v>751</v>
      </c>
      <c r="C12" s="28">
        <v>0</v>
      </c>
      <c r="D12" s="12">
        <v>230609000</v>
      </c>
      <c r="E12" s="12">
        <v>0</v>
      </c>
      <c r="F12" s="15">
        <f t="shared" si="0"/>
        <v>0</v>
      </c>
      <c r="G12" s="208"/>
    </row>
    <row r="13" spans="1:7" ht="109.2" x14ac:dyDescent="0.3">
      <c r="A13" s="1" t="s">
        <v>756</v>
      </c>
      <c r="B13" s="2" t="s">
        <v>752</v>
      </c>
      <c r="C13" s="28">
        <v>0</v>
      </c>
      <c r="D13" s="12">
        <v>663052000</v>
      </c>
      <c r="E13" s="12">
        <v>521493749.06999999</v>
      </c>
      <c r="F13" s="15">
        <f t="shared" si="0"/>
        <v>78.650505400783047</v>
      </c>
      <c r="G13" s="208"/>
    </row>
    <row r="14" spans="1:7" ht="96.6" customHeight="1" x14ac:dyDescent="0.3">
      <c r="A14" s="1" t="s">
        <v>757</v>
      </c>
      <c r="B14" s="2" t="s">
        <v>753</v>
      </c>
      <c r="C14" s="28">
        <v>0</v>
      </c>
      <c r="D14" s="12">
        <v>0</v>
      </c>
      <c r="E14" s="12">
        <v>147710087</v>
      </c>
      <c r="F14" s="15"/>
      <c r="G14" s="208"/>
    </row>
    <row r="15" spans="1:7" x14ac:dyDescent="0.3">
      <c r="A15" s="1" t="s">
        <v>162</v>
      </c>
      <c r="B15" s="2" t="s">
        <v>36</v>
      </c>
      <c r="C15" s="28">
        <f>SUM(C16:C23)</f>
        <v>6745638733.7300005</v>
      </c>
      <c r="D15" s="12">
        <f>SUM(D16:D23)</f>
        <v>15396589000</v>
      </c>
      <c r="E15" s="12">
        <f>SUM(E16:E23)</f>
        <v>8041787459.7599993</v>
      </c>
      <c r="F15" s="15">
        <f t="shared" si="0"/>
        <v>52.230967909580485</v>
      </c>
      <c r="G15" s="208">
        <f t="shared" si="1"/>
        <v>119.21461817320437</v>
      </c>
    </row>
    <row r="16" spans="1:7" ht="78" x14ac:dyDescent="0.3">
      <c r="A16" s="1" t="s">
        <v>163</v>
      </c>
      <c r="B16" s="2" t="s">
        <v>758</v>
      </c>
      <c r="C16" s="28">
        <v>6279382695.1400003</v>
      </c>
      <c r="D16" s="12">
        <v>14255022000</v>
      </c>
      <c r="E16" s="12">
        <v>7134046869.0799999</v>
      </c>
      <c r="F16" s="15">
        <f t="shared" si="0"/>
        <v>50.045849589569201</v>
      </c>
      <c r="G16" s="208">
        <f t="shared" si="1"/>
        <v>113.61064001723413</v>
      </c>
    </row>
    <row r="17" spans="1:7" ht="82.2" customHeight="1" x14ac:dyDescent="0.3">
      <c r="A17" s="1" t="s">
        <v>164</v>
      </c>
      <c r="B17" s="2" t="s">
        <v>37</v>
      </c>
      <c r="C17" s="28">
        <v>65082111.490000002</v>
      </c>
      <c r="D17" s="12">
        <v>146481000</v>
      </c>
      <c r="E17" s="12">
        <v>26540970.800000001</v>
      </c>
      <c r="F17" s="15">
        <f t="shared" si="0"/>
        <v>18.119053529126646</v>
      </c>
      <c r="G17" s="208">
        <f t="shared" si="1"/>
        <v>40.780746340840643</v>
      </c>
    </row>
    <row r="18" spans="1:7" ht="31.2" x14ac:dyDescent="0.3">
      <c r="A18" s="1" t="s">
        <v>165</v>
      </c>
      <c r="B18" s="2" t="s">
        <v>148</v>
      </c>
      <c r="C18" s="28">
        <v>77386806.519999996</v>
      </c>
      <c r="D18" s="12">
        <v>186656000</v>
      </c>
      <c r="E18" s="12">
        <v>882276.62</v>
      </c>
      <c r="F18" s="15">
        <f t="shared" si="0"/>
        <v>0.47267519929710272</v>
      </c>
      <c r="G18" s="208">
        <f t="shared" si="1"/>
        <v>1.1400866112390653</v>
      </c>
    </row>
    <row r="19" spans="1:7" ht="65.25" customHeight="1" x14ac:dyDescent="0.3">
      <c r="A19" s="1" t="s">
        <v>166</v>
      </c>
      <c r="B19" s="2" t="s">
        <v>149</v>
      </c>
      <c r="C19" s="28">
        <v>37288590.380000003</v>
      </c>
      <c r="D19" s="12">
        <v>80130000</v>
      </c>
      <c r="E19" s="12">
        <v>42591406.479999997</v>
      </c>
      <c r="F19" s="15">
        <f t="shared" si="0"/>
        <v>53.15288466242356</v>
      </c>
      <c r="G19" s="208">
        <f t="shared" si="1"/>
        <v>114.22101518443077</v>
      </c>
    </row>
    <row r="20" spans="1:7" ht="97.2" customHeight="1" x14ac:dyDescent="0.3">
      <c r="A20" s="1" t="s">
        <v>551</v>
      </c>
      <c r="B20" s="19" t="s">
        <v>759</v>
      </c>
      <c r="C20" s="28">
        <v>286494745.39999998</v>
      </c>
      <c r="D20" s="12">
        <v>628300000</v>
      </c>
      <c r="E20" s="12">
        <v>447396230.95999998</v>
      </c>
      <c r="F20" s="15">
        <f t="shared" si="0"/>
        <v>71.207421766671956</v>
      </c>
      <c r="G20" s="208">
        <f t="shared" si="1"/>
        <v>156.1621070345816</v>
      </c>
    </row>
    <row r="21" spans="1:7" ht="78" x14ac:dyDescent="0.3">
      <c r="A21" s="1" t="s">
        <v>760</v>
      </c>
      <c r="B21" s="19" t="s">
        <v>761</v>
      </c>
      <c r="C21" s="28">
        <v>3784.8</v>
      </c>
      <c r="D21" s="12">
        <v>0</v>
      </c>
      <c r="E21" s="12">
        <v>1074.96</v>
      </c>
      <c r="F21" s="15"/>
      <c r="G21" s="208">
        <f t="shared" si="1"/>
        <v>28.402029169308811</v>
      </c>
    </row>
    <row r="22" spans="1:7" ht="46.8" x14ac:dyDescent="0.3">
      <c r="A22" s="1" t="s">
        <v>764</v>
      </c>
      <c r="B22" s="19" t="s">
        <v>762</v>
      </c>
      <c r="C22" s="28">
        <v>0</v>
      </c>
      <c r="D22" s="12">
        <v>60000000</v>
      </c>
      <c r="E22" s="12">
        <v>164923694.16</v>
      </c>
      <c r="F22" s="15">
        <f t="shared" si="0"/>
        <v>274.8728236</v>
      </c>
      <c r="G22" s="208"/>
    </row>
    <row r="23" spans="1:7" ht="46.8" x14ac:dyDescent="0.3">
      <c r="A23" s="1" t="s">
        <v>765</v>
      </c>
      <c r="B23" s="19" t="s">
        <v>763</v>
      </c>
      <c r="C23" s="28">
        <v>0</v>
      </c>
      <c r="D23" s="12">
        <v>40000000</v>
      </c>
      <c r="E23" s="12">
        <v>225404936.69999999</v>
      </c>
      <c r="F23" s="15">
        <f t="shared" si="0"/>
        <v>563.51234175000002</v>
      </c>
      <c r="G23" s="208"/>
    </row>
    <row r="24" spans="1:7" ht="31.2" x14ac:dyDescent="0.3">
      <c r="A24" s="17" t="s">
        <v>167</v>
      </c>
      <c r="B24" s="18" t="s">
        <v>38</v>
      </c>
      <c r="C24" s="27">
        <f>C25</f>
        <v>3298115043.5</v>
      </c>
      <c r="D24" s="11">
        <f>D25</f>
        <v>6720530650</v>
      </c>
      <c r="E24" s="11">
        <f>E25</f>
        <v>3468187953.4099998</v>
      </c>
      <c r="F24" s="16">
        <f t="shared" si="0"/>
        <v>51.605864685848879</v>
      </c>
      <c r="G24" s="209">
        <f t="shared" si="1"/>
        <v>105.1566700271776</v>
      </c>
    </row>
    <row r="25" spans="1:7" ht="31.2" x14ac:dyDescent="0.3">
      <c r="A25" s="1" t="s">
        <v>333</v>
      </c>
      <c r="B25" s="13" t="s">
        <v>332</v>
      </c>
      <c r="C25" s="28">
        <f>C26+C27+C28+C31+C32+C33+C34+C35+C38+C41+C44+C47</f>
        <v>3298115043.5</v>
      </c>
      <c r="D25" s="12">
        <f>D26+D27+D28+D31+D32+D33+D34+D35+D38+D41+D44+D47</f>
        <v>6720530650</v>
      </c>
      <c r="E25" s="12">
        <f>E26+E27+E28+E31+E32+E33+E34+E35+E38+E41+E44+E47</f>
        <v>3468187953.4099998</v>
      </c>
      <c r="F25" s="15">
        <f t="shared" si="0"/>
        <v>51.605864685848879</v>
      </c>
      <c r="G25" s="208">
        <f t="shared" si="1"/>
        <v>105.1566700271776</v>
      </c>
    </row>
    <row r="26" spans="1:7" ht="31.2" x14ac:dyDescent="0.3">
      <c r="A26" s="1" t="s">
        <v>168</v>
      </c>
      <c r="B26" s="2" t="s">
        <v>615</v>
      </c>
      <c r="C26" s="28">
        <v>205666816.15000001</v>
      </c>
      <c r="D26" s="12">
        <v>469636000</v>
      </c>
      <c r="E26" s="12">
        <v>191632916.38999999</v>
      </c>
      <c r="F26" s="15">
        <f t="shared" si="0"/>
        <v>40.804562765631253</v>
      </c>
      <c r="G26" s="208">
        <f t="shared" si="1"/>
        <v>93.176390813691299</v>
      </c>
    </row>
    <row r="27" spans="1:7" x14ac:dyDescent="0.3">
      <c r="A27" s="1" t="s">
        <v>169</v>
      </c>
      <c r="B27" s="2" t="s">
        <v>39</v>
      </c>
      <c r="C27" s="28">
        <v>97114726.75</v>
      </c>
      <c r="D27" s="12">
        <v>243330000</v>
      </c>
      <c r="E27" s="12">
        <v>116791064.31</v>
      </c>
      <c r="F27" s="15">
        <f t="shared" si="0"/>
        <v>47.996985291579335</v>
      </c>
      <c r="G27" s="208">
        <f t="shared" si="1"/>
        <v>120.26092047877795</v>
      </c>
    </row>
    <row r="28" spans="1:7" ht="140.4" x14ac:dyDescent="0.3">
      <c r="A28" s="1" t="s">
        <v>170</v>
      </c>
      <c r="B28" s="2" t="s">
        <v>616</v>
      </c>
      <c r="C28" s="28">
        <f>SUM(C29:C30)</f>
        <v>570255352.80999994</v>
      </c>
      <c r="D28" s="12">
        <f>SUM(D29:D30)</f>
        <v>1430325700</v>
      </c>
      <c r="E28" s="12">
        <f>SUM(E29:E30)</f>
        <v>662372589.39999998</v>
      </c>
      <c r="F28" s="15">
        <f t="shared" si="0"/>
        <v>46.309214006292407</v>
      </c>
      <c r="G28" s="208">
        <f t="shared" si="1"/>
        <v>116.15368205420285</v>
      </c>
    </row>
    <row r="29" spans="1:7" ht="156" x14ac:dyDescent="0.3">
      <c r="A29" s="1" t="s">
        <v>171</v>
      </c>
      <c r="B29" s="2" t="s">
        <v>617</v>
      </c>
      <c r="C29" s="28">
        <v>344916162.58999997</v>
      </c>
      <c r="D29" s="12">
        <v>910237100</v>
      </c>
      <c r="E29" s="12">
        <v>424651553.69999999</v>
      </c>
      <c r="F29" s="15">
        <f t="shared" si="0"/>
        <v>46.652850526527644</v>
      </c>
      <c r="G29" s="208">
        <f t="shared" si="1"/>
        <v>123.11732523963543</v>
      </c>
    </row>
    <row r="30" spans="1:7" ht="202.8" x14ac:dyDescent="0.3">
      <c r="A30" s="1" t="s">
        <v>172</v>
      </c>
      <c r="B30" s="2" t="s">
        <v>618</v>
      </c>
      <c r="C30" s="28">
        <v>225339190.22</v>
      </c>
      <c r="D30" s="12">
        <v>520088600</v>
      </c>
      <c r="E30" s="12">
        <v>237721035.69999999</v>
      </c>
      <c r="F30" s="15">
        <f t="shared" si="0"/>
        <v>45.707795883239896</v>
      </c>
      <c r="G30" s="208">
        <f t="shared" si="1"/>
        <v>105.49475901990751</v>
      </c>
    </row>
    <row r="31" spans="1:7" ht="97.2" customHeight="1" x14ac:dyDescent="0.3">
      <c r="A31" s="1" t="s">
        <v>453</v>
      </c>
      <c r="B31" s="2" t="s">
        <v>619</v>
      </c>
      <c r="C31" s="28">
        <v>627119.31000000006</v>
      </c>
      <c r="D31" s="12">
        <v>1388170</v>
      </c>
      <c r="E31" s="12">
        <v>724061.91</v>
      </c>
      <c r="F31" s="15">
        <f t="shared" si="0"/>
        <v>52.159455254039486</v>
      </c>
      <c r="G31" s="208">
        <f t="shared" si="1"/>
        <v>115.4583981794469</v>
      </c>
    </row>
    <row r="32" spans="1:7" ht="78" x14ac:dyDescent="0.3">
      <c r="A32" s="1" t="s">
        <v>542</v>
      </c>
      <c r="B32" s="2" t="s">
        <v>766</v>
      </c>
      <c r="C32" s="28">
        <v>-2312.9299999999998</v>
      </c>
      <c r="D32" s="12">
        <v>7630</v>
      </c>
      <c r="E32" s="12">
        <v>-1557.54</v>
      </c>
      <c r="F32" s="15"/>
      <c r="G32" s="208">
        <f t="shared" si="1"/>
        <v>67.340559377067194</v>
      </c>
    </row>
    <row r="33" spans="1:7" ht="62.4" x14ac:dyDescent="0.3">
      <c r="A33" s="1" t="s">
        <v>454</v>
      </c>
      <c r="B33" s="2" t="s">
        <v>767</v>
      </c>
      <c r="C33" s="28">
        <v>57936.86</v>
      </c>
      <c r="D33" s="12">
        <v>76560</v>
      </c>
      <c r="E33" s="12">
        <v>10850.67</v>
      </c>
      <c r="F33" s="15">
        <f t="shared" si="0"/>
        <v>14.17276645768025</v>
      </c>
      <c r="G33" s="208">
        <f t="shared" si="1"/>
        <v>18.728439891288552</v>
      </c>
    </row>
    <row r="34" spans="1:7" ht="62.4" x14ac:dyDescent="0.3">
      <c r="A34" s="1" t="s">
        <v>455</v>
      </c>
      <c r="B34" s="2" t="s">
        <v>768</v>
      </c>
      <c r="C34" s="28">
        <v>322469.64</v>
      </c>
      <c r="D34" s="12">
        <v>878590</v>
      </c>
      <c r="E34" s="12">
        <v>290516.13</v>
      </c>
      <c r="F34" s="15">
        <f t="shared" si="0"/>
        <v>33.06617762551361</v>
      </c>
      <c r="G34" s="208">
        <f t="shared" si="1"/>
        <v>90.091002055263246</v>
      </c>
    </row>
    <row r="35" spans="1:7" ht="46.8" x14ac:dyDescent="0.3">
      <c r="A35" s="1" t="s">
        <v>173</v>
      </c>
      <c r="B35" s="2" t="s">
        <v>40</v>
      </c>
      <c r="C35" s="28">
        <f>C36+C37</f>
        <v>1191650876.51</v>
      </c>
      <c r="D35" s="12">
        <f>D36+D37</f>
        <v>2166896000</v>
      </c>
      <c r="E35" s="12">
        <f>E36+E37</f>
        <v>1285180346.1700001</v>
      </c>
      <c r="F35" s="15">
        <f t="shared" si="0"/>
        <v>59.309738269395481</v>
      </c>
      <c r="G35" s="208">
        <f t="shared" si="1"/>
        <v>107.84873082407498</v>
      </c>
    </row>
    <row r="36" spans="1:7" ht="83.4" customHeight="1" x14ac:dyDescent="0.3">
      <c r="A36" s="1" t="s">
        <v>174</v>
      </c>
      <c r="B36" s="2" t="s">
        <v>41</v>
      </c>
      <c r="C36" s="28">
        <v>1002892850.59</v>
      </c>
      <c r="D36" s="12">
        <v>1813866000</v>
      </c>
      <c r="E36" s="12">
        <v>1075799239.71</v>
      </c>
      <c r="F36" s="15">
        <f t="shared" si="0"/>
        <v>59.309741717965935</v>
      </c>
      <c r="G36" s="208">
        <f t="shared" si="1"/>
        <v>107.26960901925958</v>
      </c>
    </row>
    <row r="37" spans="1:7" ht="78" x14ac:dyDescent="0.3">
      <c r="A37" s="1" t="s">
        <v>456</v>
      </c>
      <c r="B37" s="2" t="s">
        <v>769</v>
      </c>
      <c r="C37" s="28">
        <v>188758025.91999999</v>
      </c>
      <c r="D37" s="12">
        <v>353030000</v>
      </c>
      <c r="E37" s="12">
        <v>209381106.46000001</v>
      </c>
      <c r="F37" s="15">
        <f t="shared" si="0"/>
        <v>59.309720550661417</v>
      </c>
      <c r="G37" s="208">
        <f t="shared" si="1"/>
        <v>110.92567081027885</v>
      </c>
    </row>
    <row r="38" spans="1:7" ht="66.75" customHeight="1" x14ac:dyDescent="0.3">
      <c r="A38" s="1" t="s">
        <v>175</v>
      </c>
      <c r="B38" s="2" t="s">
        <v>42</v>
      </c>
      <c r="C38" s="28">
        <f>C39+C40</f>
        <v>7015152.3399999999</v>
      </c>
      <c r="D38" s="12">
        <f>D39+D40</f>
        <v>15051000</v>
      </c>
      <c r="E38" s="12">
        <f>E39+E40</f>
        <v>6680267.6799999997</v>
      </c>
      <c r="F38" s="15">
        <f t="shared" si="0"/>
        <v>44.384211547405492</v>
      </c>
      <c r="G38" s="208">
        <f t="shared" si="1"/>
        <v>95.226266747045443</v>
      </c>
    </row>
    <row r="39" spans="1:7" ht="97.5" customHeight="1" x14ac:dyDescent="0.3">
      <c r="A39" s="1" t="s">
        <v>176</v>
      </c>
      <c r="B39" s="2" t="s">
        <v>43</v>
      </c>
      <c r="C39" s="28">
        <v>5903949.1200000001</v>
      </c>
      <c r="D39" s="12">
        <v>12599000</v>
      </c>
      <c r="E39" s="12">
        <v>5591920.9500000002</v>
      </c>
      <c r="F39" s="15">
        <f t="shared" si="0"/>
        <v>44.383847527581551</v>
      </c>
      <c r="G39" s="208">
        <f t="shared" si="1"/>
        <v>94.714924474145874</v>
      </c>
    </row>
    <row r="40" spans="1:7" ht="93.6" x14ac:dyDescent="0.3">
      <c r="A40" s="1" t="s">
        <v>457</v>
      </c>
      <c r="B40" s="2" t="s">
        <v>770</v>
      </c>
      <c r="C40" s="28">
        <v>1111203.22</v>
      </c>
      <c r="D40" s="12">
        <v>2452000</v>
      </c>
      <c r="E40" s="12">
        <v>1088346.73</v>
      </c>
      <c r="F40" s="15">
        <f t="shared" si="0"/>
        <v>44.386081973898854</v>
      </c>
      <c r="G40" s="208">
        <f t="shared" si="1"/>
        <v>97.943086414022446</v>
      </c>
    </row>
    <row r="41" spans="1:7" ht="46.8" x14ac:dyDescent="0.3">
      <c r="A41" s="1" t="s">
        <v>177</v>
      </c>
      <c r="B41" s="2" t="s">
        <v>44</v>
      </c>
      <c r="C41" s="28">
        <f>C42+C43</f>
        <v>1372703853.24</v>
      </c>
      <c r="D41" s="12">
        <f>D42+D43</f>
        <v>2678724000</v>
      </c>
      <c r="E41" s="12">
        <f>E42+E43</f>
        <v>1361542613.7199998</v>
      </c>
      <c r="F41" s="15">
        <f t="shared" si="0"/>
        <v>50.828029081010207</v>
      </c>
      <c r="G41" s="208">
        <f t="shared" si="1"/>
        <v>99.186915699722391</v>
      </c>
    </row>
    <row r="42" spans="1:7" ht="78" x14ac:dyDescent="0.3">
      <c r="A42" s="1" t="s">
        <v>178</v>
      </c>
      <c r="B42" s="2" t="s">
        <v>45</v>
      </c>
      <c r="C42" s="28">
        <v>1155266955.8099999</v>
      </c>
      <c r="D42" s="12">
        <v>2242307000</v>
      </c>
      <c r="E42" s="12">
        <v>1139720594.8699999</v>
      </c>
      <c r="F42" s="15">
        <f t="shared" si="0"/>
        <v>50.828035361348824</v>
      </c>
      <c r="G42" s="208">
        <f t="shared" si="1"/>
        <v>98.654305754889364</v>
      </c>
    </row>
    <row r="43" spans="1:7" ht="78" x14ac:dyDescent="0.3">
      <c r="A43" s="1" t="s">
        <v>458</v>
      </c>
      <c r="B43" s="2" t="s">
        <v>771</v>
      </c>
      <c r="C43" s="28">
        <v>217436897.43000001</v>
      </c>
      <c r="D43" s="12">
        <v>436417000</v>
      </c>
      <c r="E43" s="12">
        <v>221822018.84999999</v>
      </c>
      <c r="F43" s="15">
        <f t="shared" si="0"/>
        <v>50.827996812681455</v>
      </c>
      <c r="G43" s="208">
        <f t="shared" si="1"/>
        <v>102.01673288748599</v>
      </c>
    </row>
    <row r="44" spans="1:7" ht="46.8" x14ac:dyDescent="0.3">
      <c r="A44" s="1" t="s">
        <v>179</v>
      </c>
      <c r="B44" s="2" t="s">
        <v>46</v>
      </c>
      <c r="C44" s="28">
        <f>C45+C46</f>
        <v>-150405907.18000001</v>
      </c>
      <c r="D44" s="12">
        <f>D45+D46</f>
        <v>-285783000</v>
      </c>
      <c r="E44" s="12">
        <f>E45+E46</f>
        <v>-160352219.08000001</v>
      </c>
      <c r="F44" s="15">
        <f t="shared" si="0"/>
        <v>56.109782275362782</v>
      </c>
      <c r="G44" s="208">
        <f t="shared" si="1"/>
        <v>106.61297956076727</v>
      </c>
    </row>
    <row r="45" spans="1:7" ht="82.2" customHeight="1" x14ac:dyDescent="0.3">
      <c r="A45" s="1" t="s">
        <v>180</v>
      </c>
      <c r="B45" s="2" t="s">
        <v>47</v>
      </c>
      <c r="C45" s="28">
        <v>-126581544.97</v>
      </c>
      <c r="D45" s="12">
        <v>-239223000</v>
      </c>
      <c r="E45" s="12">
        <v>-134227694.87</v>
      </c>
      <c r="F45" s="15">
        <f t="shared" si="0"/>
        <v>56.109861873649272</v>
      </c>
      <c r="G45" s="208">
        <f t="shared" si="1"/>
        <v>106.04049342407073</v>
      </c>
    </row>
    <row r="46" spans="1:7" ht="78" x14ac:dyDescent="0.3">
      <c r="A46" s="1" t="s">
        <v>459</v>
      </c>
      <c r="B46" s="2" t="s">
        <v>772</v>
      </c>
      <c r="C46" s="28">
        <v>-23824362.210000001</v>
      </c>
      <c r="D46" s="12">
        <v>-46560000</v>
      </c>
      <c r="E46" s="12">
        <v>-26124524.210000001</v>
      </c>
      <c r="F46" s="15">
        <f t="shared" si="0"/>
        <v>56.109373303264611</v>
      </c>
      <c r="G46" s="208">
        <f t="shared" si="1"/>
        <v>109.65466348994029</v>
      </c>
    </row>
    <row r="47" spans="1:7" ht="62.4" x14ac:dyDescent="0.3">
      <c r="A47" s="1" t="s">
        <v>699</v>
      </c>
      <c r="B47" s="2" t="s">
        <v>700</v>
      </c>
      <c r="C47" s="28">
        <v>3108960</v>
      </c>
      <c r="D47" s="12">
        <v>0</v>
      </c>
      <c r="E47" s="12">
        <v>3316503.65</v>
      </c>
      <c r="F47" s="15"/>
      <c r="G47" s="208">
        <f t="shared" si="1"/>
        <v>106.67566163604549</v>
      </c>
    </row>
    <row r="48" spans="1:7" x14ac:dyDescent="0.3">
      <c r="A48" s="17" t="s">
        <v>181</v>
      </c>
      <c r="B48" s="18" t="s">
        <v>48</v>
      </c>
      <c r="C48" s="27">
        <f>C49+C57+C59</f>
        <v>2454903757.6800003</v>
      </c>
      <c r="D48" s="11">
        <f>D49+D59</f>
        <v>4981450000</v>
      </c>
      <c r="E48" s="11">
        <f>E49+E59</f>
        <v>2605632080.2199998</v>
      </c>
      <c r="F48" s="16">
        <f t="shared" si="0"/>
        <v>52.306699459394345</v>
      </c>
      <c r="G48" s="209">
        <f t="shared" si="1"/>
        <v>106.1398872386934</v>
      </c>
    </row>
    <row r="49" spans="1:7" ht="18" customHeight="1" x14ac:dyDescent="0.3">
      <c r="A49" s="1" t="s">
        <v>182</v>
      </c>
      <c r="B49" s="6" t="s">
        <v>49</v>
      </c>
      <c r="C49" s="28">
        <f>C50+C53+C56</f>
        <v>2421876080.2000003</v>
      </c>
      <c r="D49" s="12">
        <f>D50+D53+D56</f>
        <v>4906287000</v>
      </c>
      <c r="E49" s="12">
        <f>E50+E53+E56</f>
        <v>2546763732.4499998</v>
      </c>
      <c r="F49" s="15">
        <f t="shared" si="0"/>
        <v>51.908168691517631</v>
      </c>
      <c r="G49" s="208">
        <f t="shared" si="1"/>
        <v>105.15664914778324</v>
      </c>
    </row>
    <row r="50" spans="1:7" ht="31.2" x14ac:dyDescent="0.3">
      <c r="A50" s="1" t="s">
        <v>183</v>
      </c>
      <c r="B50" s="6" t="s">
        <v>50</v>
      </c>
      <c r="C50" s="35">
        <f t="shared" ref="C50:D50" si="2">C51+C52</f>
        <v>1524508415.53</v>
      </c>
      <c r="D50" s="35">
        <f t="shared" si="2"/>
        <v>3339422000</v>
      </c>
      <c r="E50" s="12">
        <f>E51+E52</f>
        <v>1634422236.3599999</v>
      </c>
      <c r="F50" s="15">
        <f t="shared" si="0"/>
        <v>48.943267318715634</v>
      </c>
      <c r="G50" s="208">
        <f t="shared" si="1"/>
        <v>107.20978773946538</v>
      </c>
    </row>
    <row r="51" spans="1:7" ht="31.2" x14ac:dyDescent="0.3">
      <c r="A51" s="1" t="s">
        <v>184</v>
      </c>
      <c r="B51" s="6" t="s">
        <v>50</v>
      </c>
      <c r="C51" s="28">
        <v>1524667302.0799999</v>
      </c>
      <c r="D51" s="12">
        <v>3339422000</v>
      </c>
      <c r="E51" s="12">
        <v>1634582615.6099999</v>
      </c>
      <c r="F51" s="15">
        <f t="shared" si="0"/>
        <v>48.948069923777226</v>
      </c>
      <c r="G51" s="208">
        <f t="shared" si="1"/>
        <v>107.20913430622207</v>
      </c>
    </row>
    <row r="52" spans="1:7" ht="33" customHeight="1" x14ac:dyDescent="0.3">
      <c r="A52" s="1" t="s">
        <v>334</v>
      </c>
      <c r="B52" s="13" t="s">
        <v>335</v>
      </c>
      <c r="C52" s="28">
        <v>-158886.54999999999</v>
      </c>
      <c r="D52" s="12">
        <v>0</v>
      </c>
      <c r="E52" s="12">
        <v>-160379.25</v>
      </c>
      <c r="F52" s="15"/>
      <c r="G52" s="208">
        <f t="shared" si="1"/>
        <v>100.93947536780175</v>
      </c>
    </row>
    <row r="53" spans="1:7" ht="31.2" x14ac:dyDescent="0.3">
      <c r="A53" s="1" t="s">
        <v>185</v>
      </c>
      <c r="B53" s="6" t="s">
        <v>51</v>
      </c>
      <c r="C53" s="35">
        <f t="shared" ref="C53:D53" si="3">C54+C55</f>
        <v>897416472.31000006</v>
      </c>
      <c r="D53" s="35">
        <f t="shared" si="3"/>
        <v>1566865000</v>
      </c>
      <c r="E53" s="12">
        <f>E54+E55</f>
        <v>912338911.64999998</v>
      </c>
      <c r="F53" s="15">
        <f t="shared" si="0"/>
        <v>58.227027322073056</v>
      </c>
      <c r="G53" s="208">
        <f t="shared" si="1"/>
        <v>101.66282208990312</v>
      </c>
    </row>
    <row r="54" spans="1:7" ht="48.75" customHeight="1" x14ac:dyDescent="0.3">
      <c r="A54" s="1" t="s">
        <v>186</v>
      </c>
      <c r="B54" s="6" t="s">
        <v>52</v>
      </c>
      <c r="C54" s="28">
        <v>897518705.11000001</v>
      </c>
      <c r="D54" s="12">
        <v>1566865000</v>
      </c>
      <c r="E54" s="12">
        <v>912393592.73000002</v>
      </c>
      <c r="F54" s="15">
        <f t="shared" si="0"/>
        <v>58.230517161976302</v>
      </c>
      <c r="G54" s="208">
        <f t="shared" si="1"/>
        <v>101.65733455306393</v>
      </c>
    </row>
    <row r="55" spans="1:7" ht="46.8" x14ac:dyDescent="0.3">
      <c r="A55" s="1" t="s">
        <v>336</v>
      </c>
      <c r="B55" s="13" t="s">
        <v>337</v>
      </c>
      <c r="C55" s="28">
        <v>-102232.8</v>
      </c>
      <c r="D55" s="12">
        <v>0</v>
      </c>
      <c r="E55" s="12">
        <v>-54681.08</v>
      </c>
      <c r="F55" s="15"/>
      <c r="G55" s="208">
        <f t="shared" si="1"/>
        <v>53.48682614581621</v>
      </c>
    </row>
    <row r="56" spans="1:7" ht="31.2" x14ac:dyDescent="0.3">
      <c r="A56" s="1" t="s">
        <v>338</v>
      </c>
      <c r="B56" s="13" t="s">
        <v>339</v>
      </c>
      <c r="C56" s="28">
        <v>-48807.64</v>
      </c>
      <c r="D56" s="12">
        <v>0</v>
      </c>
      <c r="E56" s="12">
        <v>2584.44</v>
      </c>
      <c r="F56" s="15"/>
      <c r="G56" s="208"/>
    </row>
    <row r="57" spans="1:7" s="25" customFormat="1" x14ac:dyDescent="0.3">
      <c r="A57" s="32" t="s">
        <v>992</v>
      </c>
      <c r="B57" s="36" t="s">
        <v>993</v>
      </c>
      <c r="C57" s="28">
        <f>C58</f>
        <v>-2224.08</v>
      </c>
      <c r="D57" s="28">
        <v>0</v>
      </c>
      <c r="E57" s="28">
        <v>0</v>
      </c>
      <c r="F57" s="29"/>
      <c r="G57" s="208">
        <f t="shared" si="1"/>
        <v>0</v>
      </c>
    </row>
    <row r="58" spans="1:7" s="25" customFormat="1" ht="31.2" x14ac:dyDescent="0.3">
      <c r="A58" s="32" t="s">
        <v>994</v>
      </c>
      <c r="B58" s="36" t="s">
        <v>995</v>
      </c>
      <c r="C58" s="28">
        <v>-2224.08</v>
      </c>
      <c r="D58" s="28">
        <v>0</v>
      </c>
      <c r="E58" s="28">
        <v>0</v>
      </c>
      <c r="F58" s="29"/>
      <c r="G58" s="208">
        <f t="shared" si="1"/>
        <v>0</v>
      </c>
    </row>
    <row r="59" spans="1:7" x14ac:dyDescent="0.3">
      <c r="A59" s="1" t="s">
        <v>550</v>
      </c>
      <c r="B59" s="13" t="s">
        <v>549</v>
      </c>
      <c r="C59" s="28">
        <v>33029901.559999999</v>
      </c>
      <c r="D59" s="12">
        <v>75163000</v>
      </c>
      <c r="E59" s="12">
        <v>58868347.770000003</v>
      </c>
      <c r="F59" s="15">
        <f t="shared" si="0"/>
        <v>78.320912909277169</v>
      </c>
      <c r="G59" s="208">
        <f t="shared" si="1"/>
        <v>178.22743934935301</v>
      </c>
    </row>
    <row r="60" spans="1:7" x14ac:dyDescent="0.3">
      <c r="A60" s="17" t="s">
        <v>187</v>
      </c>
      <c r="B60" s="18" t="s">
        <v>53</v>
      </c>
      <c r="C60" s="34">
        <f>C61+C64+C67</f>
        <v>2019733386.01</v>
      </c>
      <c r="D60" s="11">
        <f>D61+D64+D67</f>
        <v>4831255000</v>
      </c>
      <c r="E60" s="11">
        <f>E61+E64+E67</f>
        <v>2095713164.1399999</v>
      </c>
      <c r="F60" s="16">
        <f t="shared" si="0"/>
        <v>43.378235347544269</v>
      </c>
      <c r="G60" s="209">
        <f t="shared" si="1"/>
        <v>103.76187167357264</v>
      </c>
    </row>
    <row r="61" spans="1:7" x14ac:dyDescent="0.3">
      <c r="A61" s="1" t="s">
        <v>188</v>
      </c>
      <c r="B61" s="2" t="s">
        <v>54</v>
      </c>
      <c r="C61" s="28">
        <f>SUM(C62:C63)</f>
        <v>1789674607.8199999</v>
      </c>
      <c r="D61" s="12">
        <f>SUM(D62:D63)</f>
        <v>3660349000</v>
      </c>
      <c r="E61" s="12">
        <f>SUM(E62:E63)</f>
        <v>1899220613.5999999</v>
      </c>
      <c r="F61" s="15">
        <f t="shared" si="0"/>
        <v>51.886325965092396</v>
      </c>
      <c r="G61" s="208">
        <f t="shared" si="1"/>
        <v>106.12100128712436</v>
      </c>
    </row>
    <row r="62" spans="1:7" ht="31.2" x14ac:dyDescent="0.3">
      <c r="A62" s="1" t="s">
        <v>189</v>
      </c>
      <c r="B62" s="2" t="s">
        <v>55</v>
      </c>
      <c r="C62" s="28">
        <v>1751369873.01</v>
      </c>
      <c r="D62" s="12">
        <v>3601783000</v>
      </c>
      <c r="E62" s="12">
        <v>1850816991.28</v>
      </c>
      <c r="F62" s="15">
        <f t="shared" si="0"/>
        <v>51.386132681508023</v>
      </c>
      <c r="G62" s="208">
        <f t="shared" si="1"/>
        <v>105.6782476279031</v>
      </c>
    </row>
    <row r="63" spans="1:7" ht="31.2" x14ac:dyDescent="0.3">
      <c r="A63" s="1" t="s">
        <v>190</v>
      </c>
      <c r="B63" s="2" t="s">
        <v>56</v>
      </c>
      <c r="C63" s="28">
        <v>38304734.810000002</v>
      </c>
      <c r="D63" s="12">
        <v>58566000</v>
      </c>
      <c r="E63" s="12">
        <v>48403622.32</v>
      </c>
      <c r="F63" s="15">
        <f t="shared" si="0"/>
        <v>82.647990847932249</v>
      </c>
      <c r="G63" s="208">
        <f t="shared" si="1"/>
        <v>126.36459320262293</v>
      </c>
    </row>
    <row r="64" spans="1:7" x14ac:dyDescent="0.3">
      <c r="A64" s="1" t="s">
        <v>191</v>
      </c>
      <c r="B64" s="2" t="s">
        <v>57</v>
      </c>
      <c r="C64" s="28">
        <f>SUM(C65:C66)</f>
        <v>210369449.19</v>
      </c>
      <c r="D64" s="12">
        <f>SUM(D65:D66)</f>
        <v>1132121000</v>
      </c>
      <c r="E64" s="12">
        <f>SUM(E65:E66)</f>
        <v>177710050.78999999</v>
      </c>
      <c r="F64" s="15">
        <f t="shared" si="0"/>
        <v>15.697089868485788</v>
      </c>
      <c r="G64" s="208">
        <f t="shared" si="1"/>
        <v>84.475217991133817</v>
      </c>
    </row>
    <row r="65" spans="1:7" x14ac:dyDescent="0.3">
      <c r="A65" s="1" t="s">
        <v>192</v>
      </c>
      <c r="B65" s="2" t="s">
        <v>58</v>
      </c>
      <c r="C65" s="28">
        <v>122060962.31999999</v>
      </c>
      <c r="D65" s="12">
        <v>251214000</v>
      </c>
      <c r="E65" s="12">
        <v>118625624.97</v>
      </c>
      <c r="F65" s="15">
        <f t="shared" si="0"/>
        <v>47.220945078697838</v>
      </c>
      <c r="G65" s="208">
        <f t="shared" si="1"/>
        <v>97.185556065833907</v>
      </c>
    </row>
    <row r="66" spans="1:7" x14ac:dyDescent="0.3">
      <c r="A66" s="1" t="s">
        <v>193</v>
      </c>
      <c r="B66" s="2" t="s">
        <v>59</v>
      </c>
      <c r="C66" s="28">
        <v>88308486.870000005</v>
      </c>
      <c r="D66" s="12">
        <v>880907000</v>
      </c>
      <c r="E66" s="12">
        <v>59084425.82</v>
      </c>
      <c r="F66" s="15">
        <f t="shared" si="0"/>
        <v>6.7072262815484489</v>
      </c>
      <c r="G66" s="208">
        <f t="shared" si="1"/>
        <v>66.906848836600389</v>
      </c>
    </row>
    <row r="67" spans="1:7" x14ac:dyDescent="0.3">
      <c r="A67" s="1" t="s">
        <v>194</v>
      </c>
      <c r="B67" s="2" t="s">
        <v>60</v>
      </c>
      <c r="C67" s="28">
        <v>19689329</v>
      </c>
      <c r="D67" s="12">
        <v>38785000</v>
      </c>
      <c r="E67" s="12">
        <v>18782499.75</v>
      </c>
      <c r="F67" s="15">
        <f t="shared" si="0"/>
        <v>48.427226376176357</v>
      </c>
      <c r="G67" s="208">
        <f t="shared" si="1"/>
        <v>95.394311050417215</v>
      </c>
    </row>
    <row r="68" spans="1:7" ht="31.2" x14ac:dyDescent="0.3">
      <c r="A68" s="17" t="s">
        <v>195</v>
      </c>
      <c r="B68" s="18" t="s">
        <v>61</v>
      </c>
      <c r="C68" s="41">
        <f>C69+C73</f>
        <v>9622947.1199999992</v>
      </c>
      <c r="D68" s="11">
        <f>D69+D73</f>
        <v>30373000</v>
      </c>
      <c r="E68" s="11">
        <f>E69+E73</f>
        <v>11730679.389999999</v>
      </c>
      <c r="F68" s="16">
        <f t="shared" si="0"/>
        <v>38.622063642050506</v>
      </c>
      <c r="G68" s="209">
        <f t="shared" si="1"/>
        <v>121.90318873954283</v>
      </c>
    </row>
    <row r="69" spans="1:7" x14ac:dyDescent="0.3">
      <c r="A69" s="1" t="s">
        <v>196</v>
      </c>
      <c r="B69" s="2" t="s">
        <v>62</v>
      </c>
      <c r="C69" s="28">
        <f>SUM(C70:C72)</f>
        <v>9609528.3699999992</v>
      </c>
      <c r="D69" s="12">
        <f>SUM(D70:D71)</f>
        <v>29978000</v>
      </c>
      <c r="E69" s="12">
        <f>SUM(E70:E71)</f>
        <v>11413500.609999999</v>
      </c>
      <c r="F69" s="15">
        <f t="shared" si="0"/>
        <v>38.072922176262594</v>
      </c>
      <c r="G69" s="208">
        <f t="shared" ref="G69:G132" si="4">E69/C69*100</f>
        <v>118.77274482722611</v>
      </c>
    </row>
    <row r="70" spans="1:7" x14ac:dyDescent="0.3">
      <c r="A70" s="1" t="s">
        <v>197</v>
      </c>
      <c r="B70" s="2" t="s">
        <v>63</v>
      </c>
      <c r="C70" s="28">
        <v>5165392.12</v>
      </c>
      <c r="D70" s="12">
        <v>19145000</v>
      </c>
      <c r="E70" s="12">
        <v>4728587.87</v>
      </c>
      <c r="F70" s="15">
        <f t="shared" si="0"/>
        <v>24.698813632802299</v>
      </c>
      <c r="G70" s="208">
        <f t="shared" si="4"/>
        <v>91.543638123643561</v>
      </c>
    </row>
    <row r="71" spans="1:7" ht="93.6" x14ac:dyDescent="0.3">
      <c r="A71" s="1" t="s">
        <v>198</v>
      </c>
      <c r="B71" s="2" t="s">
        <v>773</v>
      </c>
      <c r="C71" s="28">
        <v>4442646.5999999996</v>
      </c>
      <c r="D71" s="12">
        <v>10833000</v>
      </c>
      <c r="E71" s="12">
        <v>6684912.7400000002</v>
      </c>
      <c r="F71" s="15">
        <f t="shared" si="0"/>
        <v>61.708785562632698</v>
      </c>
      <c r="G71" s="208">
        <f t="shared" si="4"/>
        <v>150.47140459022782</v>
      </c>
    </row>
    <row r="72" spans="1:7" s="33" customFormat="1" ht="31.2" x14ac:dyDescent="0.3">
      <c r="A72" s="38" t="s">
        <v>996</v>
      </c>
      <c r="B72" s="39" t="s">
        <v>997</v>
      </c>
      <c r="C72" s="35">
        <v>1489.65</v>
      </c>
      <c r="D72" s="35">
        <v>0</v>
      </c>
      <c r="E72" s="35">
        <v>0</v>
      </c>
      <c r="F72" s="37"/>
      <c r="G72" s="208">
        <f t="shared" si="4"/>
        <v>0</v>
      </c>
    </row>
    <row r="73" spans="1:7" ht="31.2" x14ac:dyDescent="0.3">
      <c r="A73" s="1" t="s">
        <v>199</v>
      </c>
      <c r="B73" s="2" t="s">
        <v>64</v>
      </c>
      <c r="C73" s="28">
        <f>C74</f>
        <v>13418.75</v>
      </c>
      <c r="D73" s="12">
        <f>D74</f>
        <v>395000</v>
      </c>
      <c r="E73" s="12">
        <f>E74</f>
        <v>317178.78000000003</v>
      </c>
      <c r="F73" s="15">
        <f t="shared" si="0"/>
        <v>80.298425316455706</v>
      </c>
      <c r="G73" s="208">
        <f t="shared" si="4"/>
        <v>2363.6984070796461</v>
      </c>
    </row>
    <row r="74" spans="1:7" x14ac:dyDescent="0.3">
      <c r="A74" s="1" t="s">
        <v>200</v>
      </c>
      <c r="B74" s="2" t="s">
        <v>65</v>
      </c>
      <c r="C74" s="28">
        <v>13418.75</v>
      </c>
      <c r="D74" s="12">
        <v>395000</v>
      </c>
      <c r="E74" s="12">
        <v>317178.78000000003</v>
      </c>
      <c r="F74" s="15">
        <f t="shared" si="0"/>
        <v>80.298425316455706</v>
      </c>
      <c r="G74" s="208">
        <f t="shared" si="4"/>
        <v>2363.6984070796461</v>
      </c>
    </row>
    <row r="75" spans="1:7" x14ac:dyDescent="0.3">
      <c r="A75" s="17" t="s">
        <v>201</v>
      </c>
      <c r="B75" s="18" t="s">
        <v>66</v>
      </c>
      <c r="C75" s="41">
        <f>C76+C79+C80</f>
        <v>58204309.519999996</v>
      </c>
      <c r="D75" s="11">
        <f>D79+D80</f>
        <v>141828450</v>
      </c>
      <c r="E75" s="11">
        <f>E78+E79+E80</f>
        <v>63847644.299999997</v>
      </c>
      <c r="F75" s="16">
        <f t="shared" si="0"/>
        <v>45.017515385664865</v>
      </c>
      <c r="G75" s="209">
        <f t="shared" si="4"/>
        <v>109.69573357460902</v>
      </c>
    </row>
    <row r="76" spans="1:7" s="40" customFormat="1" ht="46.8" x14ac:dyDescent="0.3">
      <c r="A76" s="44" t="s">
        <v>998</v>
      </c>
      <c r="B76" s="45" t="s">
        <v>999</v>
      </c>
      <c r="C76" s="42">
        <f>C77</f>
        <v>-160</v>
      </c>
      <c r="D76" s="42">
        <v>0</v>
      </c>
      <c r="E76" s="42">
        <v>0</v>
      </c>
      <c r="F76" s="43"/>
      <c r="G76" s="208">
        <f t="shared" si="4"/>
        <v>0</v>
      </c>
    </row>
    <row r="77" spans="1:7" s="40" customFormat="1" ht="31.2" x14ac:dyDescent="0.3">
      <c r="A77" s="44" t="s">
        <v>1000</v>
      </c>
      <c r="B77" s="45" t="s">
        <v>1001</v>
      </c>
      <c r="C77" s="42">
        <v>-160</v>
      </c>
      <c r="D77" s="42">
        <v>0</v>
      </c>
      <c r="E77" s="42">
        <v>0</v>
      </c>
      <c r="F77" s="43"/>
      <c r="G77" s="208">
        <f t="shared" si="4"/>
        <v>0</v>
      </c>
    </row>
    <row r="78" spans="1:7" ht="62.4" x14ac:dyDescent="0.3">
      <c r="A78" s="1" t="s">
        <v>775</v>
      </c>
      <c r="B78" s="2" t="s">
        <v>774</v>
      </c>
      <c r="C78" s="28">
        <v>0</v>
      </c>
      <c r="D78" s="12">
        <v>0</v>
      </c>
      <c r="E78" s="12">
        <v>950</v>
      </c>
      <c r="F78" s="15"/>
      <c r="G78" s="208"/>
    </row>
    <row r="79" spans="1:7" ht="50.4" customHeight="1" x14ac:dyDescent="0.3">
      <c r="A79" s="1" t="s">
        <v>202</v>
      </c>
      <c r="B79" s="2" t="s">
        <v>67</v>
      </c>
      <c r="C79" s="28">
        <v>493250</v>
      </c>
      <c r="D79" s="12">
        <v>832330</v>
      </c>
      <c r="E79" s="12">
        <v>1939025</v>
      </c>
      <c r="F79" s="15">
        <f t="shared" si="0"/>
        <v>232.9634880395997</v>
      </c>
      <c r="G79" s="208">
        <f t="shared" si="4"/>
        <v>393.11201216421694</v>
      </c>
    </row>
    <row r="80" spans="1:7" ht="31.2" x14ac:dyDescent="0.3">
      <c r="A80" s="1" t="s">
        <v>203</v>
      </c>
      <c r="B80" s="2" t="s">
        <v>68</v>
      </c>
      <c r="C80" s="28">
        <f>C81+C82+C83+C85+C86+C87+C90+C92+C94+C95+C96+C97+C98+C89+C99</f>
        <v>57711219.519999996</v>
      </c>
      <c r="D80" s="12">
        <f>D81+D82+D83+D85+D86+D87+D90+D92+D94+D95+D96+D97+D98+D89+D99</f>
        <v>140996120</v>
      </c>
      <c r="E80" s="12">
        <f>E81+E82+E83+E85+E86+E87+E90+E92+E93+E94+E95+E96+E97+E98+E89+E99</f>
        <v>61907669.299999997</v>
      </c>
      <c r="F80" s="15">
        <f t="shared" si="0"/>
        <v>43.907356670523981</v>
      </c>
      <c r="G80" s="208">
        <f t="shared" si="4"/>
        <v>107.27146266341801</v>
      </c>
    </row>
    <row r="81" spans="1:7" ht="68.400000000000006" customHeight="1" x14ac:dyDescent="0.3">
      <c r="A81" s="1" t="s">
        <v>204</v>
      </c>
      <c r="B81" s="2" t="s">
        <v>69</v>
      </c>
      <c r="C81" s="28">
        <v>0</v>
      </c>
      <c r="D81" s="12">
        <v>2000</v>
      </c>
      <c r="E81" s="12">
        <v>0</v>
      </c>
      <c r="F81" s="15">
        <f t="shared" si="0"/>
        <v>0</v>
      </c>
      <c r="G81" s="208"/>
    </row>
    <row r="82" spans="1:7" ht="31.2" x14ac:dyDescent="0.3">
      <c r="A82" s="1" t="s">
        <v>205</v>
      </c>
      <c r="B82" s="2" t="s">
        <v>70</v>
      </c>
      <c r="C82" s="28">
        <v>39085512.969999999</v>
      </c>
      <c r="D82" s="12">
        <v>85014900</v>
      </c>
      <c r="E82" s="12">
        <v>32184414.300000001</v>
      </c>
      <c r="F82" s="15">
        <f t="shared" si="0"/>
        <v>37.857380647392397</v>
      </c>
      <c r="G82" s="208">
        <f t="shared" si="4"/>
        <v>82.343589361877065</v>
      </c>
    </row>
    <row r="83" spans="1:7" ht="46.8" x14ac:dyDescent="0.3">
      <c r="A83" s="1" t="s">
        <v>206</v>
      </c>
      <c r="B83" s="2" t="s">
        <v>71</v>
      </c>
      <c r="C83" s="28">
        <f>C84</f>
        <v>5558750</v>
      </c>
      <c r="D83" s="12">
        <f>D84</f>
        <v>31123250</v>
      </c>
      <c r="E83" s="12">
        <f>E84</f>
        <v>17598250</v>
      </c>
      <c r="F83" s="15">
        <f t="shared" si="0"/>
        <v>56.543741415179973</v>
      </c>
      <c r="G83" s="208">
        <f t="shared" si="4"/>
        <v>316.58646278389926</v>
      </c>
    </row>
    <row r="84" spans="1:7" ht="62.4" x14ac:dyDescent="0.3">
      <c r="A84" s="1" t="s">
        <v>207</v>
      </c>
      <c r="B84" s="2" t="s">
        <v>72</v>
      </c>
      <c r="C84" s="28">
        <v>5558750</v>
      </c>
      <c r="D84" s="12">
        <v>31123250</v>
      </c>
      <c r="E84" s="12">
        <v>17598250</v>
      </c>
      <c r="F84" s="15">
        <f t="shared" si="0"/>
        <v>56.543741415179973</v>
      </c>
      <c r="G84" s="208">
        <f t="shared" si="4"/>
        <v>316.58646278389926</v>
      </c>
    </row>
    <row r="85" spans="1:7" ht="31.2" x14ac:dyDescent="0.3">
      <c r="A85" s="1" t="s">
        <v>208</v>
      </c>
      <c r="B85" s="2" t="s">
        <v>73</v>
      </c>
      <c r="C85" s="28">
        <v>1980564.15</v>
      </c>
      <c r="D85" s="12">
        <v>5249470</v>
      </c>
      <c r="E85" s="12">
        <v>2490005</v>
      </c>
      <c r="F85" s="15">
        <f t="shared" si="0"/>
        <v>47.433455186904581</v>
      </c>
      <c r="G85" s="208">
        <f t="shared" si="4"/>
        <v>125.72200703521771</v>
      </c>
    </row>
    <row r="86" spans="1:7" ht="62.4" x14ac:dyDescent="0.3">
      <c r="A86" s="1" t="s">
        <v>209</v>
      </c>
      <c r="B86" s="2" t="s">
        <v>74</v>
      </c>
      <c r="C86" s="28">
        <v>38800</v>
      </c>
      <c r="D86" s="12">
        <v>90000</v>
      </c>
      <c r="E86" s="12">
        <v>27400</v>
      </c>
      <c r="F86" s="15">
        <f t="shared" si="0"/>
        <v>30.444444444444446</v>
      </c>
      <c r="G86" s="208">
        <f t="shared" si="4"/>
        <v>70.618556701030926</v>
      </c>
    </row>
    <row r="87" spans="1:7" ht="78" x14ac:dyDescent="0.3">
      <c r="A87" s="1" t="s">
        <v>210</v>
      </c>
      <c r="B87" s="6" t="s">
        <v>75</v>
      </c>
      <c r="C87" s="28">
        <v>2366.66</v>
      </c>
      <c r="D87" s="12">
        <v>16000</v>
      </c>
      <c r="E87" s="12">
        <v>8000</v>
      </c>
      <c r="F87" s="15">
        <f t="shared" si="0"/>
        <v>50</v>
      </c>
      <c r="G87" s="208">
        <f t="shared" si="4"/>
        <v>338.02912120879216</v>
      </c>
    </row>
    <row r="88" spans="1:7" ht="46.8" x14ac:dyDescent="0.3">
      <c r="A88" s="1" t="s">
        <v>211</v>
      </c>
      <c r="B88" s="2" t="s">
        <v>76</v>
      </c>
      <c r="C88" s="28">
        <f>SUM(C89:C90)</f>
        <v>10314475.74</v>
      </c>
      <c r="D88" s="12">
        <f>SUM(D89:D90)</f>
        <v>18350000</v>
      </c>
      <c r="E88" s="12">
        <f>SUM(E89:E90)</f>
        <v>9219800</v>
      </c>
      <c r="F88" s="15">
        <f t="shared" si="0"/>
        <v>50.244141689373301</v>
      </c>
      <c r="G88" s="208">
        <f t="shared" si="4"/>
        <v>89.386995833876469</v>
      </c>
    </row>
    <row r="89" spans="1:7" ht="62.4" x14ac:dyDescent="0.3">
      <c r="A89" s="1" t="s">
        <v>212</v>
      </c>
      <c r="B89" s="2" t="s">
        <v>77</v>
      </c>
      <c r="C89" s="28">
        <v>2667225</v>
      </c>
      <c r="D89" s="12">
        <v>6000000</v>
      </c>
      <c r="E89" s="12">
        <v>2120050</v>
      </c>
      <c r="F89" s="15">
        <f t="shared" ref="F89:F156" si="5">E89/D89*100</f>
        <v>35.334166666666668</v>
      </c>
      <c r="G89" s="208">
        <f t="shared" si="4"/>
        <v>79.48523277938682</v>
      </c>
    </row>
    <row r="90" spans="1:7" ht="129.6" customHeight="1" x14ac:dyDescent="0.3">
      <c r="A90" s="1" t="s">
        <v>213</v>
      </c>
      <c r="B90" s="2" t="s">
        <v>78</v>
      </c>
      <c r="C90" s="28">
        <v>7647250.7400000002</v>
      </c>
      <c r="D90" s="12">
        <v>12350000</v>
      </c>
      <c r="E90" s="12">
        <v>7099750</v>
      </c>
      <c r="F90" s="15">
        <f t="shared" si="5"/>
        <v>57.487854251012152</v>
      </c>
      <c r="G90" s="208">
        <f t="shared" si="4"/>
        <v>92.84055461741012</v>
      </c>
    </row>
    <row r="91" spans="1:7" ht="46.8" x14ac:dyDescent="0.3">
      <c r="A91" s="1" t="s">
        <v>214</v>
      </c>
      <c r="B91" s="2" t="s">
        <v>79</v>
      </c>
      <c r="C91" s="28">
        <f>C92</f>
        <v>44800</v>
      </c>
      <c r="D91" s="12">
        <f>D92</f>
        <v>212000</v>
      </c>
      <c r="E91" s="12">
        <f>E92</f>
        <v>17600</v>
      </c>
      <c r="F91" s="15">
        <f t="shared" si="5"/>
        <v>8.3018867924528301</v>
      </c>
      <c r="G91" s="208">
        <f t="shared" si="4"/>
        <v>39.285714285714285</v>
      </c>
    </row>
    <row r="92" spans="1:7" ht="78" x14ac:dyDescent="0.3">
      <c r="A92" s="1" t="s">
        <v>215</v>
      </c>
      <c r="B92" s="2" t="s">
        <v>80</v>
      </c>
      <c r="C92" s="28">
        <v>44800</v>
      </c>
      <c r="D92" s="12">
        <v>212000</v>
      </c>
      <c r="E92" s="12">
        <v>17600</v>
      </c>
      <c r="F92" s="15">
        <f t="shared" si="5"/>
        <v>8.3018867924528301</v>
      </c>
      <c r="G92" s="208">
        <f t="shared" si="4"/>
        <v>39.285714285714285</v>
      </c>
    </row>
    <row r="93" spans="1:7" ht="31.2" x14ac:dyDescent="0.3">
      <c r="A93" s="1" t="s">
        <v>776</v>
      </c>
      <c r="B93" s="2" t="s">
        <v>777</v>
      </c>
      <c r="C93" s="28">
        <v>0</v>
      </c>
      <c r="D93" s="12">
        <v>0</v>
      </c>
      <c r="E93" s="12">
        <v>3900</v>
      </c>
      <c r="F93" s="15"/>
      <c r="G93" s="208"/>
    </row>
    <row r="94" spans="1:7" ht="31.2" x14ac:dyDescent="0.3">
      <c r="A94" s="1" t="s">
        <v>444</v>
      </c>
      <c r="B94" s="2" t="s">
        <v>445</v>
      </c>
      <c r="C94" s="28">
        <v>51450</v>
      </c>
      <c r="D94" s="12">
        <v>81000</v>
      </c>
      <c r="E94" s="12">
        <v>5700</v>
      </c>
      <c r="F94" s="15">
        <f t="shared" si="5"/>
        <v>7.0370370370370372</v>
      </c>
      <c r="G94" s="208">
        <f t="shared" si="4"/>
        <v>11.078717201166182</v>
      </c>
    </row>
    <row r="95" spans="1:7" ht="31.2" x14ac:dyDescent="0.3">
      <c r="A95" s="1" t="s">
        <v>216</v>
      </c>
      <c r="B95" s="2" t="s">
        <v>81</v>
      </c>
      <c r="C95" s="28">
        <v>25000</v>
      </c>
      <c r="D95" s="12">
        <v>50000</v>
      </c>
      <c r="E95" s="12">
        <v>10000</v>
      </c>
      <c r="F95" s="15">
        <f t="shared" si="5"/>
        <v>20</v>
      </c>
      <c r="G95" s="208">
        <f t="shared" si="4"/>
        <v>40</v>
      </c>
    </row>
    <row r="96" spans="1:7" ht="62.4" x14ac:dyDescent="0.3">
      <c r="A96" s="1" t="s">
        <v>217</v>
      </c>
      <c r="B96" s="2" t="s">
        <v>82</v>
      </c>
      <c r="C96" s="28">
        <v>114000</v>
      </c>
      <c r="D96" s="12">
        <v>85000</v>
      </c>
      <c r="E96" s="12">
        <v>0</v>
      </c>
      <c r="F96" s="15">
        <f t="shared" si="5"/>
        <v>0</v>
      </c>
      <c r="G96" s="208">
        <f t="shared" si="4"/>
        <v>0</v>
      </c>
    </row>
    <row r="97" spans="1:7" ht="66" customHeight="1" x14ac:dyDescent="0.3">
      <c r="A97" s="1" t="s">
        <v>218</v>
      </c>
      <c r="B97" s="2" t="s">
        <v>83</v>
      </c>
      <c r="C97" s="28">
        <v>172500</v>
      </c>
      <c r="D97" s="12">
        <v>122500</v>
      </c>
      <c r="E97" s="12">
        <v>205000</v>
      </c>
      <c r="F97" s="15">
        <f t="shared" si="5"/>
        <v>167.34693877551021</v>
      </c>
      <c r="G97" s="208">
        <f t="shared" si="4"/>
        <v>118.84057971014492</v>
      </c>
    </row>
    <row r="98" spans="1:7" ht="46.8" x14ac:dyDescent="0.3">
      <c r="A98" s="1" t="s">
        <v>219</v>
      </c>
      <c r="B98" s="6" t="s">
        <v>84</v>
      </c>
      <c r="C98" s="28">
        <v>120000</v>
      </c>
      <c r="D98" s="12">
        <v>300000</v>
      </c>
      <c r="E98" s="12">
        <v>0</v>
      </c>
      <c r="F98" s="15">
        <f t="shared" si="5"/>
        <v>0</v>
      </c>
      <c r="G98" s="208">
        <f t="shared" si="4"/>
        <v>0</v>
      </c>
    </row>
    <row r="99" spans="1:7" ht="62.4" x14ac:dyDescent="0.3">
      <c r="A99" s="1" t="s">
        <v>620</v>
      </c>
      <c r="B99" s="6" t="s">
        <v>621</v>
      </c>
      <c r="C99" s="28">
        <v>203000</v>
      </c>
      <c r="D99" s="12">
        <v>300000</v>
      </c>
      <c r="E99" s="12">
        <v>137600</v>
      </c>
      <c r="F99" s="15">
        <f t="shared" si="5"/>
        <v>45.866666666666667</v>
      </c>
      <c r="G99" s="208">
        <f t="shared" si="4"/>
        <v>67.783251231527103</v>
      </c>
    </row>
    <row r="100" spans="1:7" ht="31.2" x14ac:dyDescent="0.3">
      <c r="A100" s="17" t="s">
        <v>343</v>
      </c>
      <c r="B100" s="14" t="s">
        <v>340</v>
      </c>
      <c r="C100" s="47">
        <f t="shared" ref="C100:D100" si="6">C101+C104+C111+C114+C116</f>
        <v>-161917.09000000003</v>
      </c>
      <c r="D100" s="27">
        <f t="shared" si="6"/>
        <v>0</v>
      </c>
      <c r="E100" s="11">
        <f>E101+E104+E111+E114+E116</f>
        <v>-888.72000000000014</v>
      </c>
      <c r="F100" s="16"/>
      <c r="G100" s="209">
        <f t="shared" si="4"/>
        <v>0.54887350062924178</v>
      </c>
    </row>
    <row r="101" spans="1:7" ht="18" customHeight="1" x14ac:dyDescent="0.3">
      <c r="A101" s="1" t="s">
        <v>344</v>
      </c>
      <c r="B101" s="13" t="s">
        <v>341</v>
      </c>
      <c r="C101" s="28">
        <f>C102+C103</f>
        <v>-138520.31000000003</v>
      </c>
      <c r="D101" s="28">
        <f t="shared" ref="D101" si="7">D102</f>
        <v>0</v>
      </c>
      <c r="E101" s="12">
        <f>E102</f>
        <v>253</v>
      </c>
      <c r="F101" s="15"/>
      <c r="G101" s="208"/>
    </row>
    <row r="102" spans="1:7" ht="31.2" x14ac:dyDescent="0.3">
      <c r="A102" s="1" t="s">
        <v>345</v>
      </c>
      <c r="B102" s="13" t="s">
        <v>342</v>
      </c>
      <c r="C102" s="28">
        <v>5.61</v>
      </c>
      <c r="D102" s="12">
        <v>0</v>
      </c>
      <c r="E102" s="12">
        <v>253</v>
      </c>
      <c r="F102" s="15"/>
      <c r="G102" s="208">
        <f t="shared" si="4"/>
        <v>4509.8039215686267</v>
      </c>
    </row>
    <row r="103" spans="1:7" s="46" customFormat="1" ht="31.2" x14ac:dyDescent="0.3">
      <c r="A103" s="50" t="s">
        <v>1002</v>
      </c>
      <c r="B103" s="53" t="s">
        <v>1003</v>
      </c>
      <c r="C103" s="48">
        <v>-138525.92000000001</v>
      </c>
      <c r="D103" s="48">
        <v>0</v>
      </c>
      <c r="E103" s="48">
        <v>0</v>
      </c>
      <c r="F103" s="49"/>
      <c r="G103" s="208">
        <f t="shared" si="4"/>
        <v>0</v>
      </c>
    </row>
    <row r="104" spans="1:7" ht="16.2" customHeight="1" x14ac:dyDescent="0.3">
      <c r="A104" s="1" t="s">
        <v>555</v>
      </c>
      <c r="B104" s="13" t="s">
        <v>552</v>
      </c>
      <c r="C104" s="28">
        <f t="shared" ref="C104:D104" si="8">C105+C109</f>
        <v>326.18</v>
      </c>
      <c r="D104" s="28">
        <f t="shared" si="8"/>
        <v>0</v>
      </c>
      <c r="E104" s="12">
        <f>E105+E109</f>
        <v>-6.87</v>
      </c>
      <c r="F104" s="15"/>
      <c r="G104" s="208"/>
    </row>
    <row r="105" spans="1:7" ht="16.2" customHeight="1" x14ac:dyDescent="0.3">
      <c r="A105" s="1" t="s">
        <v>556</v>
      </c>
      <c r="B105" s="13" t="s">
        <v>553</v>
      </c>
      <c r="C105" s="28">
        <f>C106+C108</f>
        <v>163.30000000000001</v>
      </c>
      <c r="D105" s="28">
        <f t="shared" ref="D105" si="9">D108</f>
        <v>0</v>
      </c>
      <c r="E105" s="12">
        <f>E108</f>
        <v>-6</v>
      </c>
      <c r="F105" s="15"/>
      <c r="G105" s="208"/>
    </row>
    <row r="106" spans="1:7" s="51" customFormat="1" x14ac:dyDescent="0.3">
      <c r="A106" s="55" t="s">
        <v>1004</v>
      </c>
      <c r="B106" s="58" t="s">
        <v>1005</v>
      </c>
      <c r="C106" s="52">
        <f>C107</f>
        <v>-12</v>
      </c>
      <c r="D106" s="52">
        <v>0</v>
      </c>
      <c r="E106" s="52">
        <v>0</v>
      </c>
      <c r="F106" s="54"/>
      <c r="G106" s="208">
        <f t="shared" si="4"/>
        <v>0</v>
      </c>
    </row>
    <row r="107" spans="1:7" s="51" customFormat="1" ht="31.2" x14ac:dyDescent="0.3">
      <c r="A107" s="55" t="s">
        <v>1006</v>
      </c>
      <c r="B107" s="58" t="s">
        <v>1007</v>
      </c>
      <c r="C107" s="52">
        <v>-12</v>
      </c>
      <c r="D107" s="52">
        <v>0</v>
      </c>
      <c r="E107" s="52">
        <v>0</v>
      </c>
      <c r="F107" s="54"/>
      <c r="G107" s="208">
        <f t="shared" si="4"/>
        <v>0</v>
      </c>
    </row>
    <row r="108" spans="1:7" ht="16.2" customHeight="1" x14ac:dyDescent="0.3">
      <c r="A108" s="1" t="s">
        <v>610</v>
      </c>
      <c r="B108" s="13" t="s">
        <v>554</v>
      </c>
      <c r="C108" s="28">
        <v>175.3</v>
      </c>
      <c r="D108" s="12">
        <v>0</v>
      </c>
      <c r="E108" s="12">
        <v>-6</v>
      </c>
      <c r="F108" s="15"/>
      <c r="G108" s="208"/>
    </row>
    <row r="109" spans="1:7" ht="16.2" customHeight="1" x14ac:dyDescent="0.3">
      <c r="A109" s="1" t="s">
        <v>622</v>
      </c>
      <c r="B109" s="13" t="s">
        <v>624</v>
      </c>
      <c r="C109" s="28">
        <f t="shared" ref="C109:D109" si="10">C110</f>
        <v>162.88</v>
      </c>
      <c r="D109" s="28">
        <f t="shared" si="10"/>
        <v>0</v>
      </c>
      <c r="E109" s="12">
        <f>E110</f>
        <v>-0.87</v>
      </c>
      <c r="F109" s="15"/>
      <c r="G109" s="208"/>
    </row>
    <row r="110" spans="1:7" ht="46.8" x14ac:dyDescent="0.3">
      <c r="A110" s="1" t="s">
        <v>623</v>
      </c>
      <c r="B110" s="13" t="s">
        <v>625</v>
      </c>
      <c r="C110" s="28">
        <v>162.88</v>
      </c>
      <c r="D110" s="12">
        <v>0</v>
      </c>
      <c r="E110" s="12">
        <v>-0.87</v>
      </c>
      <c r="F110" s="15"/>
      <c r="G110" s="208"/>
    </row>
    <row r="111" spans="1:7" x14ac:dyDescent="0.3">
      <c r="A111" s="1" t="s">
        <v>446</v>
      </c>
      <c r="B111" s="13" t="s">
        <v>447</v>
      </c>
      <c r="C111" s="28">
        <f>C112+C113</f>
        <v>-800.24</v>
      </c>
      <c r="D111" s="28">
        <f t="shared" ref="D111" si="11">D112</f>
        <v>0</v>
      </c>
      <c r="E111" s="12">
        <f>E112</f>
        <v>-1215.1300000000001</v>
      </c>
      <c r="F111" s="15"/>
      <c r="G111" s="208">
        <f t="shared" si="4"/>
        <v>151.84569629111269</v>
      </c>
    </row>
    <row r="112" spans="1:7" x14ac:dyDescent="0.3">
      <c r="A112" s="1" t="s">
        <v>733</v>
      </c>
      <c r="B112" s="13" t="s">
        <v>734</v>
      </c>
      <c r="C112" s="28">
        <v>0</v>
      </c>
      <c r="D112" s="12">
        <v>0</v>
      </c>
      <c r="E112" s="12">
        <v>-1215.1300000000001</v>
      </c>
      <c r="F112" s="15"/>
      <c r="G112" s="208"/>
    </row>
    <row r="113" spans="1:7" s="56" customFormat="1" x14ac:dyDescent="0.3">
      <c r="A113" s="60" t="s">
        <v>1008</v>
      </c>
      <c r="B113" s="64" t="s">
        <v>1009</v>
      </c>
      <c r="C113" s="57">
        <v>-800.24</v>
      </c>
      <c r="D113" s="57">
        <v>0</v>
      </c>
      <c r="E113" s="57">
        <v>0</v>
      </c>
      <c r="F113" s="59"/>
      <c r="G113" s="208">
        <f t="shared" si="4"/>
        <v>0</v>
      </c>
    </row>
    <row r="114" spans="1:7" ht="31.2" x14ac:dyDescent="0.3">
      <c r="A114" s="1" t="s">
        <v>735</v>
      </c>
      <c r="B114" s="13" t="s">
        <v>737</v>
      </c>
      <c r="C114" s="28">
        <f t="shared" ref="C114:D114" si="12">C115</f>
        <v>0</v>
      </c>
      <c r="D114" s="28">
        <f t="shared" si="12"/>
        <v>0</v>
      </c>
      <c r="E114" s="12">
        <f>E115</f>
        <v>4.04</v>
      </c>
      <c r="F114" s="15"/>
      <c r="G114" s="208"/>
    </row>
    <row r="115" spans="1:7" ht="16.5" customHeight="1" x14ac:dyDescent="0.3">
      <c r="A115" s="1" t="s">
        <v>736</v>
      </c>
      <c r="B115" s="13" t="s">
        <v>738</v>
      </c>
      <c r="C115" s="28">
        <v>0</v>
      </c>
      <c r="D115" s="12">
        <v>0</v>
      </c>
      <c r="E115" s="12">
        <v>4.04</v>
      </c>
      <c r="F115" s="15"/>
      <c r="G115" s="208"/>
    </row>
    <row r="116" spans="1:7" ht="31.2" x14ac:dyDescent="0.3">
      <c r="A116" s="1" t="s">
        <v>540</v>
      </c>
      <c r="B116" s="13" t="s">
        <v>539</v>
      </c>
      <c r="C116" s="28">
        <f t="shared" ref="C116:D116" si="13">C117</f>
        <v>-22922.720000000001</v>
      </c>
      <c r="D116" s="28">
        <f t="shared" si="13"/>
        <v>0</v>
      </c>
      <c r="E116" s="12">
        <f>E117</f>
        <v>76.239999999999995</v>
      </c>
      <c r="F116" s="15"/>
      <c r="G116" s="208"/>
    </row>
    <row r="117" spans="1:7" ht="31.2" x14ac:dyDescent="0.3">
      <c r="A117" s="1" t="s">
        <v>541</v>
      </c>
      <c r="B117" s="13" t="s">
        <v>539</v>
      </c>
      <c r="C117" s="28">
        <v>-22922.720000000001</v>
      </c>
      <c r="D117" s="12">
        <v>0</v>
      </c>
      <c r="E117" s="12">
        <v>76.239999999999995</v>
      </c>
      <c r="F117" s="15"/>
      <c r="G117" s="208"/>
    </row>
    <row r="118" spans="1:7" ht="31.2" x14ac:dyDescent="0.3">
      <c r="A118" s="17" t="s">
        <v>220</v>
      </c>
      <c r="B118" s="18" t="s">
        <v>85</v>
      </c>
      <c r="C118" s="62">
        <f>C119+C121+C124+C126+C138+C141</f>
        <v>345298770.41000003</v>
      </c>
      <c r="D118" s="11">
        <f>D119+D121+D124+D126+D138+D141</f>
        <v>875743472.77999997</v>
      </c>
      <c r="E118" s="11">
        <f>E119+E121+E124+E126+E135+E138+E141</f>
        <v>386885325.80000007</v>
      </c>
      <c r="F118" s="16">
        <f t="shared" si="5"/>
        <v>44.177928563013289</v>
      </c>
      <c r="G118" s="209">
        <f t="shared" si="4"/>
        <v>112.04364421588329</v>
      </c>
    </row>
    <row r="119" spans="1:7" ht="62.4" x14ac:dyDescent="0.3">
      <c r="A119" s="1" t="s">
        <v>221</v>
      </c>
      <c r="B119" s="2" t="s">
        <v>86</v>
      </c>
      <c r="C119" s="28">
        <f>C120</f>
        <v>9000</v>
      </c>
      <c r="D119" s="12">
        <f>D120</f>
        <v>5479000</v>
      </c>
      <c r="E119" s="12">
        <f>E120</f>
        <v>24707491.920000002</v>
      </c>
      <c r="F119" s="15">
        <f t="shared" si="5"/>
        <v>450.94893082679323</v>
      </c>
      <c r="G119" s="208">
        <f t="shared" si="4"/>
        <v>274527.68800000002</v>
      </c>
    </row>
    <row r="120" spans="1:7" ht="46.8" x14ac:dyDescent="0.3">
      <c r="A120" s="1" t="s">
        <v>222</v>
      </c>
      <c r="B120" s="2" t="s">
        <v>87</v>
      </c>
      <c r="C120" s="28">
        <v>9000</v>
      </c>
      <c r="D120" s="12">
        <v>5479000</v>
      </c>
      <c r="E120" s="12">
        <v>24707491.920000002</v>
      </c>
      <c r="F120" s="15">
        <f t="shared" si="5"/>
        <v>450.94893082679323</v>
      </c>
      <c r="G120" s="208">
        <f t="shared" si="4"/>
        <v>274527.68800000002</v>
      </c>
    </row>
    <row r="121" spans="1:7" x14ac:dyDescent="0.3">
      <c r="A121" s="1" t="s">
        <v>599</v>
      </c>
      <c r="B121" s="2" t="s">
        <v>602</v>
      </c>
      <c r="C121" s="28">
        <f>C122</f>
        <v>271068219.87</v>
      </c>
      <c r="D121" s="12">
        <f>D122</f>
        <v>742383000</v>
      </c>
      <c r="E121" s="12">
        <f>E122</f>
        <v>299426914.91000003</v>
      </c>
      <c r="F121" s="15">
        <f t="shared" si="5"/>
        <v>40.333212763492703</v>
      </c>
      <c r="G121" s="208">
        <f t="shared" si="4"/>
        <v>110.4618295178979</v>
      </c>
    </row>
    <row r="122" spans="1:7" ht="31.2" x14ac:dyDescent="0.3">
      <c r="A122" s="1" t="s">
        <v>600</v>
      </c>
      <c r="B122" s="2" t="s">
        <v>603</v>
      </c>
      <c r="C122" s="28">
        <f>C123</f>
        <v>271068219.87</v>
      </c>
      <c r="D122" s="12">
        <f>D123</f>
        <v>742383000</v>
      </c>
      <c r="E122" s="12">
        <f>E123</f>
        <v>299426914.91000003</v>
      </c>
      <c r="F122" s="15">
        <f t="shared" si="5"/>
        <v>40.333212763492703</v>
      </c>
      <c r="G122" s="208">
        <f t="shared" si="4"/>
        <v>110.4618295178979</v>
      </c>
    </row>
    <row r="123" spans="1:7" ht="31.2" x14ac:dyDescent="0.3">
      <c r="A123" s="1" t="s">
        <v>601</v>
      </c>
      <c r="B123" s="2" t="s">
        <v>604</v>
      </c>
      <c r="C123" s="28">
        <v>271068219.87</v>
      </c>
      <c r="D123" s="12">
        <v>742383000</v>
      </c>
      <c r="E123" s="12">
        <v>299426914.91000003</v>
      </c>
      <c r="F123" s="15">
        <f t="shared" si="5"/>
        <v>40.333212763492703</v>
      </c>
      <c r="G123" s="208">
        <f t="shared" si="4"/>
        <v>110.4618295178979</v>
      </c>
    </row>
    <row r="124" spans="1:7" x14ac:dyDescent="0.3">
      <c r="A124" s="1" t="s">
        <v>780</v>
      </c>
      <c r="B124" s="2" t="s">
        <v>778</v>
      </c>
      <c r="C124" s="28">
        <f>C125</f>
        <v>0</v>
      </c>
      <c r="D124" s="12">
        <f>D125</f>
        <v>1513472.78</v>
      </c>
      <c r="E124" s="12">
        <f>E125</f>
        <v>0</v>
      </c>
      <c r="F124" s="15">
        <f t="shared" si="5"/>
        <v>0</v>
      </c>
      <c r="G124" s="208"/>
    </row>
    <row r="125" spans="1:7" ht="31.2" x14ac:dyDescent="0.3">
      <c r="A125" s="1" t="s">
        <v>781</v>
      </c>
      <c r="B125" s="2" t="s">
        <v>779</v>
      </c>
      <c r="C125" s="28">
        <v>0</v>
      </c>
      <c r="D125" s="12">
        <v>1513472.78</v>
      </c>
      <c r="E125" s="12">
        <v>0</v>
      </c>
      <c r="F125" s="15">
        <f t="shared" si="5"/>
        <v>0</v>
      </c>
      <c r="G125" s="208"/>
    </row>
    <row r="126" spans="1:7" ht="65.25" customHeight="1" x14ac:dyDescent="0.3">
      <c r="A126" s="1" t="s">
        <v>223</v>
      </c>
      <c r="B126" s="2" t="s">
        <v>88</v>
      </c>
      <c r="C126" s="28">
        <f>C127+C129+C131+C133</f>
        <v>72962090.549999997</v>
      </c>
      <c r="D126" s="12">
        <f>D127+D129+D131+D133</f>
        <v>118874000</v>
      </c>
      <c r="E126" s="12">
        <f>E127+E129+E131+E133</f>
        <v>60883352.100000001</v>
      </c>
      <c r="F126" s="15">
        <f t="shared" si="5"/>
        <v>51.216710214176352</v>
      </c>
      <c r="G126" s="208">
        <f t="shared" si="4"/>
        <v>83.445185905518173</v>
      </c>
    </row>
    <row r="127" spans="1:7" ht="62.4" x14ac:dyDescent="0.3">
      <c r="A127" s="1" t="s">
        <v>224</v>
      </c>
      <c r="B127" s="2" t="s">
        <v>89</v>
      </c>
      <c r="C127" s="28">
        <f>C128</f>
        <v>61009675.630000003</v>
      </c>
      <c r="D127" s="12">
        <f>D128</f>
        <v>90000000</v>
      </c>
      <c r="E127" s="12">
        <f>E128</f>
        <v>48772017.579999998</v>
      </c>
      <c r="F127" s="15">
        <f t="shared" si="5"/>
        <v>54.191130644444442</v>
      </c>
      <c r="G127" s="208">
        <f t="shared" si="4"/>
        <v>79.941447116984122</v>
      </c>
    </row>
    <row r="128" spans="1:7" ht="62.4" x14ac:dyDescent="0.3">
      <c r="A128" s="1" t="s">
        <v>225</v>
      </c>
      <c r="B128" s="2" t="s">
        <v>150</v>
      </c>
      <c r="C128" s="28">
        <v>61009675.630000003</v>
      </c>
      <c r="D128" s="12">
        <v>90000000</v>
      </c>
      <c r="E128" s="12">
        <v>48772017.579999998</v>
      </c>
      <c r="F128" s="15">
        <f t="shared" si="5"/>
        <v>54.191130644444442</v>
      </c>
      <c r="G128" s="208">
        <f t="shared" si="4"/>
        <v>79.941447116984122</v>
      </c>
    </row>
    <row r="129" spans="1:7" ht="78" x14ac:dyDescent="0.3">
      <c r="A129" s="1" t="s">
        <v>784</v>
      </c>
      <c r="B129" s="2" t="s">
        <v>782</v>
      </c>
      <c r="C129" s="28">
        <f>C130</f>
        <v>0</v>
      </c>
      <c r="D129" s="12">
        <f>D130</f>
        <v>0</v>
      </c>
      <c r="E129" s="12">
        <f>E130</f>
        <v>0.17</v>
      </c>
      <c r="F129" s="15"/>
      <c r="G129" s="208"/>
    </row>
    <row r="130" spans="1:7" ht="78" x14ac:dyDescent="0.3">
      <c r="A130" s="1" t="s">
        <v>785</v>
      </c>
      <c r="B130" s="2" t="s">
        <v>783</v>
      </c>
      <c r="C130" s="28">
        <v>0</v>
      </c>
      <c r="D130" s="12">
        <v>0</v>
      </c>
      <c r="E130" s="12">
        <v>0.17</v>
      </c>
      <c r="F130" s="15"/>
      <c r="G130" s="208"/>
    </row>
    <row r="131" spans="1:7" ht="62.4" x14ac:dyDescent="0.3">
      <c r="A131" s="1" t="s">
        <v>226</v>
      </c>
      <c r="B131" s="2" t="s">
        <v>90</v>
      </c>
      <c r="C131" s="28">
        <f>C132</f>
        <v>2666024.5099999998</v>
      </c>
      <c r="D131" s="12">
        <f>D132</f>
        <v>5484000</v>
      </c>
      <c r="E131" s="12">
        <f>E132</f>
        <v>2340562.5299999998</v>
      </c>
      <c r="F131" s="15">
        <f t="shared" si="5"/>
        <v>42.679841903719904</v>
      </c>
      <c r="G131" s="208">
        <f t="shared" si="4"/>
        <v>87.792236013614144</v>
      </c>
    </row>
    <row r="132" spans="1:7" ht="62.4" x14ac:dyDescent="0.3">
      <c r="A132" s="1" t="s">
        <v>227</v>
      </c>
      <c r="B132" s="2" t="s">
        <v>91</v>
      </c>
      <c r="C132" s="28">
        <v>2666024.5099999998</v>
      </c>
      <c r="D132" s="12">
        <v>5484000</v>
      </c>
      <c r="E132" s="12">
        <v>2340562.5299999998</v>
      </c>
      <c r="F132" s="15">
        <f t="shared" si="5"/>
        <v>42.679841903719904</v>
      </c>
      <c r="G132" s="208">
        <f t="shared" si="4"/>
        <v>87.792236013614144</v>
      </c>
    </row>
    <row r="133" spans="1:7" ht="31.2" x14ac:dyDescent="0.3">
      <c r="A133" s="1" t="s">
        <v>228</v>
      </c>
      <c r="B133" s="2" t="s">
        <v>92</v>
      </c>
      <c r="C133" s="28">
        <f>C134</f>
        <v>9286390.4100000001</v>
      </c>
      <c r="D133" s="12">
        <f>D134</f>
        <v>23390000</v>
      </c>
      <c r="E133" s="12">
        <f>E134</f>
        <v>9770771.8200000003</v>
      </c>
      <c r="F133" s="15">
        <f t="shared" si="5"/>
        <v>41.773286960239417</v>
      </c>
      <c r="G133" s="208">
        <f t="shared" ref="G133:G196" si="14">E133/C133*100</f>
        <v>105.21603538742454</v>
      </c>
    </row>
    <row r="134" spans="1:7" ht="33" customHeight="1" x14ac:dyDescent="0.3">
      <c r="A134" s="1" t="s">
        <v>229</v>
      </c>
      <c r="B134" s="2" t="s">
        <v>93</v>
      </c>
      <c r="C134" s="28">
        <v>9286390.4100000001</v>
      </c>
      <c r="D134" s="12">
        <v>23390000</v>
      </c>
      <c r="E134" s="12">
        <v>9770771.8200000003</v>
      </c>
      <c r="F134" s="15">
        <f t="shared" si="5"/>
        <v>41.773286960239417</v>
      </c>
      <c r="G134" s="208">
        <f t="shared" si="14"/>
        <v>105.21603538742454</v>
      </c>
    </row>
    <row r="135" spans="1:7" ht="31.2" x14ac:dyDescent="0.3">
      <c r="A135" s="1" t="s">
        <v>954</v>
      </c>
      <c r="B135" s="2" t="s">
        <v>951</v>
      </c>
      <c r="C135" s="28">
        <v>0</v>
      </c>
      <c r="D135" s="12">
        <v>0</v>
      </c>
      <c r="E135" s="12">
        <f>E136</f>
        <v>1.1299999999999999</v>
      </c>
      <c r="F135" s="15"/>
      <c r="G135" s="208"/>
    </row>
    <row r="136" spans="1:7" ht="62.4" x14ac:dyDescent="0.3">
      <c r="A136" s="1" t="s">
        <v>955</v>
      </c>
      <c r="B136" s="2" t="s">
        <v>952</v>
      </c>
      <c r="C136" s="28">
        <v>0</v>
      </c>
      <c r="D136" s="12">
        <v>0</v>
      </c>
      <c r="E136" s="12">
        <f>E137</f>
        <v>1.1299999999999999</v>
      </c>
      <c r="F136" s="15"/>
      <c r="G136" s="208"/>
    </row>
    <row r="137" spans="1:7" ht="109.2" x14ac:dyDescent="0.3">
      <c r="A137" s="1" t="s">
        <v>956</v>
      </c>
      <c r="B137" s="2" t="s">
        <v>953</v>
      </c>
      <c r="C137" s="28">
        <v>0</v>
      </c>
      <c r="D137" s="12">
        <v>0</v>
      </c>
      <c r="E137" s="12">
        <v>1.1299999999999999</v>
      </c>
      <c r="F137" s="15"/>
      <c r="G137" s="208"/>
    </row>
    <row r="138" spans="1:7" x14ac:dyDescent="0.3">
      <c r="A138" s="1" t="s">
        <v>230</v>
      </c>
      <c r="B138" s="2" t="s">
        <v>94</v>
      </c>
      <c r="C138" s="28">
        <f>C139</f>
        <v>726609</v>
      </c>
      <c r="D138" s="12">
        <f>D139</f>
        <v>6811000</v>
      </c>
      <c r="E138" s="12">
        <f>E139</f>
        <v>621750</v>
      </c>
      <c r="F138" s="15">
        <f t="shared" si="5"/>
        <v>9.1286154749669652</v>
      </c>
      <c r="G138" s="208">
        <f t="shared" si="14"/>
        <v>85.568717150489476</v>
      </c>
    </row>
    <row r="139" spans="1:7" ht="37.200000000000003" customHeight="1" x14ac:dyDescent="0.3">
      <c r="A139" s="1" t="s">
        <v>231</v>
      </c>
      <c r="B139" s="2" t="s">
        <v>95</v>
      </c>
      <c r="C139" s="28">
        <f>C140</f>
        <v>726609</v>
      </c>
      <c r="D139" s="12">
        <f>D140</f>
        <v>6811000</v>
      </c>
      <c r="E139" s="12">
        <f>E140</f>
        <v>621750</v>
      </c>
      <c r="F139" s="15">
        <f t="shared" si="5"/>
        <v>9.1286154749669652</v>
      </c>
      <c r="G139" s="208">
        <f t="shared" si="14"/>
        <v>85.568717150489476</v>
      </c>
    </row>
    <row r="140" spans="1:7" ht="46.8" x14ac:dyDescent="0.3">
      <c r="A140" s="1" t="s">
        <v>232</v>
      </c>
      <c r="B140" s="2" t="s">
        <v>96</v>
      </c>
      <c r="C140" s="28">
        <v>726609</v>
      </c>
      <c r="D140" s="12">
        <v>6811000</v>
      </c>
      <c r="E140" s="12">
        <v>621750</v>
      </c>
      <c r="F140" s="15">
        <f t="shared" si="5"/>
        <v>9.1286154749669652</v>
      </c>
      <c r="G140" s="208">
        <f t="shared" si="14"/>
        <v>85.568717150489476</v>
      </c>
    </row>
    <row r="141" spans="1:7" ht="62.4" x14ac:dyDescent="0.3">
      <c r="A141" s="1" t="s">
        <v>233</v>
      </c>
      <c r="B141" s="2" t="s">
        <v>97</v>
      </c>
      <c r="C141" s="28">
        <f>C142</f>
        <v>532850.99</v>
      </c>
      <c r="D141" s="12">
        <f>D142</f>
        <v>683000</v>
      </c>
      <c r="E141" s="12">
        <f>E142</f>
        <v>1245815.74</v>
      </c>
      <c r="F141" s="15">
        <f t="shared" si="5"/>
        <v>182.4034758418741</v>
      </c>
      <c r="G141" s="208">
        <f t="shared" si="14"/>
        <v>233.80190022730369</v>
      </c>
    </row>
    <row r="142" spans="1:7" ht="62.4" x14ac:dyDescent="0.3">
      <c r="A142" s="1" t="s">
        <v>234</v>
      </c>
      <c r="B142" s="2" t="s">
        <v>98</v>
      </c>
      <c r="C142" s="28">
        <f>C143</f>
        <v>532850.99</v>
      </c>
      <c r="D142" s="12">
        <f>D143</f>
        <v>683000</v>
      </c>
      <c r="E142" s="12">
        <f>E143</f>
        <v>1245815.74</v>
      </c>
      <c r="F142" s="15">
        <f t="shared" si="5"/>
        <v>182.4034758418741</v>
      </c>
      <c r="G142" s="208">
        <f t="shared" si="14"/>
        <v>233.80190022730369</v>
      </c>
    </row>
    <row r="143" spans="1:7" ht="64.2" customHeight="1" x14ac:dyDescent="0.3">
      <c r="A143" s="1" t="s">
        <v>235</v>
      </c>
      <c r="B143" s="2" t="s">
        <v>99</v>
      </c>
      <c r="C143" s="28">
        <v>532850.99</v>
      </c>
      <c r="D143" s="12">
        <v>683000</v>
      </c>
      <c r="E143" s="12">
        <v>1245815.74</v>
      </c>
      <c r="F143" s="15">
        <f t="shared" si="5"/>
        <v>182.4034758418741</v>
      </c>
      <c r="G143" s="208">
        <f t="shared" si="14"/>
        <v>233.80190022730369</v>
      </c>
    </row>
    <row r="144" spans="1:7" x14ac:dyDescent="0.3">
      <c r="A144" s="17" t="s">
        <v>236</v>
      </c>
      <c r="B144" s="18" t="s">
        <v>100</v>
      </c>
      <c r="C144" s="62">
        <f>C145+C152+C158</f>
        <v>228688102.38999999</v>
      </c>
      <c r="D144" s="11">
        <f>D145+D152+D158</f>
        <v>365124740</v>
      </c>
      <c r="E144" s="11">
        <f>E145+E152+E158</f>
        <v>162586075.93000001</v>
      </c>
      <c r="F144" s="16">
        <f t="shared" si="5"/>
        <v>44.528912483443335</v>
      </c>
      <c r="G144" s="209">
        <f t="shared" si="14"/>
        <v>71.095117861763114</v>
      </c>
    </row>
    <row r="145" spans="1:7" x14ac:dyDescent="0.3">
      <c r="A145" s="1" t="s">
        <v>237</v>
      </c>
      <c r="B145" s="2" t="s">
        <v>101</v>
      </c>
      <c r="C145" s="207">
        <f t="shared" ref="C145:D145" si="15">C146+C147+C148+C151</f>
        <v>11802023.51</v>
      </c>
      <c r="D145" s="207">
        <f t="shared" si="15"/>
        <v>14084740</v>
      </c>
      <c r="E145" s="12">
        <f>E146+E147+E148+E151</f>
        <v>17766229.25</v>
      </c>
      <c r="F145" s="15">
        <f t="shared" si="5"/>
        <v>126.13814135014208</v>
      </c>
      <c r="G145" s="208">
        <f t="shared" si="14"/>
        <v>150.53545042463654</v>
      </c>
    </row>
    <row r="146" spans="1:7" ht="31.2" x14ac:dyDescent="0.3">
      <c r="A146" s="1" t="s">
        <v>238</v>
      </c>
      <c r="B146" s="2" t="s">
        <v>102</v>
      </c>
      <c r="C146" s="28">
        <v>2676891.25</v>
      </c>
      <c r="D146" s="12">
        <v>1134000</v>
      </c>
      <c r="E146" s="12">
        <v>3035859.02</v>
      </c>
      <c r="F146" s="15">
        <f t="shared" si="5"/>
        <v>267.71243562610232</v>
      </c>
      <c r="G146" s="208">
        <f t="shared" si="14"/>
        <v>113.40987498091305</v>
      </c>
    </row>
    <row r="147" spans="1:7" x14ac:dyDescent="0.3">
      <c r="A147" s="1" t="s">
        <v>239</v>
      </c>
      <c r="B147" s="2" t="s">
        <v>103</v>
      </c>
      <c r="C147" s="28">
        <v>2148506.5099999998</v>
      </c>
      <c r="D147" s="12">
        <v>3159000</v>
      </c>
      <c r="E147" s="12">
        <v>1465117.76</v>
      </c>
      <c r="F147" s="15">
        <f t="shared" si="5"/>
        <v>46.379163026274142</v>
      </c>
      <c r="G147" s="208">
        <f t="shared" si="14"/>
        <v>68.192381693085963</v>
      </c>
    </row>
    <row r="148" spans="1:7" x14ac:dyDescent="0.3">
      <c r="A148" s="1" t="s">
        <v>240</v>
      </c>
      <c r="B148" s="2" t="s">
        <v>139</v>
      </c>
      <c r="C148" s="28">
        <f>C149+C150</f>
        <v>6941799.4399999995</v>
      </c>
      <c r="D148" s="12">
        <f>D149+D150</f>
        <v>9791740</v>
      </c>
      <c r="E148" s="12">
        <f>E149+E150</f>
        <v>8956415.0599999987</v>
      </c>
      <c r="F148" s="15">
        <f t="shared" si="5"/>
        <v>91.469085780463928</v>
      </c>
      <c r="G148" s="208">
        <f t="shared" si="14"/>
        <v>129.02151866260198</v>
      </c>
    </row>
    <row r="149" spans="1:7" x14ac:dyDescent="0.3">
      <c r="A149" s="1" t="s">
        <v>241</v>
      </c>
      <c r="B149" s="2" t="s">
        <v>140</v>
      </c>
      <c r="C149" s="28">
        <v>4016429.31</v>
      </c>
      <c r="D149" s="12">
        <v>4297230</v>
      </c>
      <c r="E149" s="12">
        <v>3454655.17</v>
      </c>
      <c r="F149" s="15">
        <f t="shared" si="5"/>
        <v>80.392605701812556</v>
      </c>
      <c r="G149" s="208">
        <f t="shared" si="14"/>
        <v>86.01309529832109</v>
      </c>
    </row>
    <row r="150" spans="1:7" x14ac:dyDescent="0.3">
      <c r="A150" s="1" t="s">
        <v>346</v>
      </c>
      <c r="B150" s="2" t="s">
        <v>347</v>
      </c>
      <c r="C150" s="28">
        <v>2925370.13</v>
      </c>
      <c r="D150" s="12">
        <v>5494510</v>
      </c>
      <c r="E150" s="12">
        <v>5501759.8899999997</v>
      </c>
      <c r="F150" s="15">
        <f t="shared" si="5"/>
        <v>100.13194788980273</v>
      </c>
      <c r="G150" s="208">
        <f t="shared" si="14"/>
        <v>188.07055673327739</v>
      </c>
    </row>
    <row r="151" spans="1:7" ht="31.2" x14ac:dyDescent="0.3">
      <c r="A151" s="1" t="s">
        <v>701</v>
      </c>
      <c r="B151" s="2" t="s">
        <v>702</v>
      </c>
      <c r="C151" s="28">
        <v>34826.31</v>
      </c>
      <c r="D151" s="12">
        <v>0</v>
      </c>
      <c r="E151" s="12">
        <v>4308837.41</v>
      </c>
      <c r="F151" s="15"/>
      <c r="G151" s="208">
        <f t="shared" si="14"/>
        <v>12372.362762520635</v>
      </c>
    </row>
    <row r="152" spans="1:7" x14ac:dyDescent="0.3">
      <c r="A152" s="1" t="s">
        <v>242</v>
      </c>
      <c r="B152" s="2" t="s">
        <v>104</v>
      </c>
      <c r="C152" s="28">
        <f>C153+C155+C156</f>
        <v>63459.41</v>
      </c>
      <c r="D152" s="12">
        <f>D153+D155+D156</f>
        <v>2610000</v>
      </c>
      <c r="E152" s="12">
        <f>E153+E155+E156</f>
        <v>4807286.99</v>
      </c>
      <c r="F152" s="15">
        <f t="shared" si="5"/>
        <v>184.18724099616858</v>
      </c>
      <c r="G152" s="208">
        <f t="shared" si="14"/>
        <v>7575.3729667515036</v>
      </c>
    </row>
    <row r="153" spans="1:7" ht="46.8" x14ac:dyDescent="0.3">
      <c r="A153" s="1" t="s">
        <v>243</v>
      </c>
      <c r="B153" s="2" t="s">
        <v>105</v>
      </c>
      <c r="C153" s="28">
        <f>C154</f>
        <v>7500</v>
      </c>
      <c r="D153" s="12">
        <f>D154</f>
        <v>2200000</v>
      </c>
      <c r="E153" s="12">
        <f>E154</f>
        <v>4594359.1900000004</v>
      </c>
      <c r="F153" s="15">
        <f t="shared" si="5"/>
        <v>208.83450863636367</v>
      </c>
      <c r="G153" s="208">
        <f t="shared" si="14"/>
        <v>61258.122533333335</v>
      </c>
    </row>
    <row r="154" spans="1:7" ht="46.8" x14ac:dyDescent="0.3">
      <c r="A154" s="1" t="s">
        <v>244</v>
      </c>
      <c r="B154" s="2" t="s">
        <v>106</v>
      </c>
      <c r="C154" s="28">
        <v>7500</v>
      </c>
      <c r="D154" s="12">
        <v>2200000</v>
      </c>
      <c r="E154" s="12">
        <v>4594359.1900000004</v>
      </c>
      <c r="F154" s="15">
        <f t="shared" si="5"/>
        <v>208.83450863636367</v>
      </c>
      <c r="G154" s="208">
        <f t="shared" si="14"/>
        <v>61258.122533333335</v>
      </c>
    </row>
    <row r="155" spans="1:7" ht="31.2" x14ac:dyDescent="0.3">
      <c r="A155" s="1" t="s">
        <v>245</v>
      </c>
      <c r="B155" s="2" t="s">
        <v>107</v>
      </c>
      <c r="C155" s="28">
        <v>5959.41</v>
      </c>
      <c r="D155" s="12">
        <v>10000</v>
      </c>
      <c r="E155" s="12">
        <v>7927.8</v>
      </c>
      <c r="F155" s="15">
        <f t="shared" si="5"/>
        <v>79.278000000000006</v>
      </c>
      <c r="G155" s="208">
        <f t="shared" si="14"/>
        <v>133.02994759548346</v>
      </c>
    </row>
    <row r="156" spans="1:7" ht="46.8" x14ac:dyDescent="0.3">
      <c r="A156" s="1" t="s">
        <v>246</v>
      </c>
      <c r="B156" s="2" t="s">
        <v>557</v>
      </c>
      <c r="C156" s="28">
        <f>C157</f>
        <v>50000</v>
      </c>
      <c r="D156" s="12">
        <f>D157</f>
        <v>400000</v>
      </c>
      <c r="E156" s="12">
        <f>E157</f>
        <v>205000</v>
      </c>
      <c r="F156" s="15">
        <f t="shared" si="5"/>
        <v>51.249999999999993</v>
      </c>
      <c r="G156" s="208">
        <f t="shared" si="14"/>
        <v>409.99999999999994</v>
      </c>
    </row>
    <row r="157" spans="1:7" ht="93.6" x14ac:dyDescent="0.3">
      <c r="A157" s="1" t="s">
        <v>247</v>
      </c>
      <c r="B157" s="2" t="s">
        <v>558</v>
      </c>
      <c r="C157" s="28">
        <v>50000</v>
      </c>
      <c r="D157" s="12">
        <v>400000</v>
      </c>
      <c r="E157" s="12">
        <v>205000</v>
      </c>
      <c r="F157" s="15">
        <f t="shared" ref="F157:F240" si="16">E157/D157*100</f>
        <v>51.249999999999993</v>
      </c>
      <c r="G157" s="208">
        <f t="shared" si="14"/>
        <v>409.99999999999994</v>
      </c>
    </row>
    <row r="158" spans="1:7" x14ac:dyDescent="0.3">
      <c r="A158" s="1" t="s">
        <v>248</v>
      </c>
      <c r="B158" s="2" t="s">
        <v>108</v>
      </c>
      <c r="C158" s="28">
        <f>C159</f>
        <v>216822619.47</v>
      </c>
      <c r="D158" s="12">
        <f>D159</f>
        <v>348430000</v>
      </c>
      <c r="E158" s="12">
        <f>E159</f>
        <v>140012559.69</v>
      </c>
      <c r="F158" s="15">
        <f t="shared" si="16"/>
        <v>40.183841715696126</v>
      </c>
      <c r="G158" s="208">
        <f t="shared" si="14"/>
        <v>64.574701676534445</v>
      </c>
    </row>
    <row r="159" spans="1:7" x14ac:dyDescent="0.3">
      <c r="A159" s="1" t="s">
        <v>249</v>
      </c>
      <c r="B159" s="2" t="s">
        <v>109</v>
      </c>
      <c r="C159" s="28">
        <f>SUM(C160:C162)</f>
        <v>216822619.47</v>
      </c>
      <c r="D159" s="12">
        <f>SUM(D160:D162)</f>
        <v>348430000</v>
      </c>
      <c r="E159" s="12">
        <f>SUM(E160:E162)</f>
        <v>140012559.69</v>
      </c>
      <c r="F159" s="15">
        <f t="shared" si="16"/>
        <v>40.183841715696126</v>
      </c>
      <c r="G159" s="208">
        <f t="shared" si="14"/>
        <v>64.574701676534445</v>
      </c>
    </row>
    <row r="160" spans="1:7" ht="46.8" x14ac:dyDescent="0.3">
      <c r="A160" s="1" t="s">
        <v>250</v>
      </c>
      <c r="B160" s="2" t="s">
        <v>151</v>
      </c>
      <c r="C160" s="28">
        <v>308156.21999999997</v>
      </c>
      <c r="D160" s="12">
        <v>1100000</v>
      </c>
      <c r="E160" s="12">
        <v>82870.55</v>
      </c>
      <c r="F160" s="15">
        <f t="shared" si="16"/>
        <v>7.5336863636363631</v>
      </c>
      <c r="G160" s="208">
        <f t="shared" si="14"/>
        <v>26.892382701215638</v>
      </c>
    </row>
    <row r="161" spans="1:7" ht="31.2" x14ac:dyDescent="0.3">
      <c r="A161" s="1" t="s">
        <v>251</v>
      </c>
      <c r="B161" s="2" t="s">
        <v>110</v>
      </c>
      <c r="C161" s="28">
        <v>206907916.84999999</v>
      </c>
      <c r="D161" s="12">
        <v>331730000</v>
      </c>
      <c r="E161" s="12">
        <v>133999025.43000001</v>
      </c>
      <c r="F161" s="15">
        <f t="shared" si="16"/>
        <v>40.394002782383268</v>
      </c>
      <c r="G161" s="208">
        <f t="shared" si="14"/>
        <v>64.762638119421965</v>
      </c>
    </row>
    <row r="162" spans="1:7" ht="31.2" x14ac:dyDescent="0.3">
      <c r="A162" s="1" t="s">
        <v>252</v>
      </c>
      <c r="B162" s="2" t="s">
        <v>111</v>
      </c>
      <c r="C162" s="28">
        <v>9606546.4000000004</v>
      </c>
      <c r="D162" s="12">
        <v>15600000</v>
      </c>
      <c r="E162" s="12">
        <v>5930663.71</v>
      </c>
      <c r="F162" s="15">
        <f t="shared" si="16"/>
        <v>38.017075064102563</v>
      </c>
      <c r="G162" s="208">
        <f t="shared" si="14"/>
        <v>61.735648411587327</v>
      </c>
    </row>
    <row r="163" spans="1:7" ht="31.2" x14ac:dyDescent="0.3">
      <c r="A163" s="17" t="s">
        <v>253</v>
      </c>
      <c r="B163" s="18" t="s">
        <v>112</v>
      </c>
      <c r="C163" s="62">
        <f>C164+C172</f>
        <v>31665748.239999998</v>
      </c>
      <c r="D163" s="11">
        <f>D164+D172</f>
        <v>54452000</v>
      </c>
      <c r="E163" s="11">
        <f>E164+E172</f>
        <v>37708812.480000004</v>
      </c>
      <c r="F163" s="16">
        <f t="shared" si="16"/>
        <v>69.251473738338362</v>
      </c>
      <c r="G163" s="209">
        <f t="shared" si="14"/>
        <v>119.08391424765526</v>
      </c>
    </row>
    <row r="164" spans="1:7" x14ac:dyDescent="0.3">
      <c r="A164" s="1" t="s">
        <v>254</v>
      </c>
      <c r="B164" s="2" t="s">
        <v>113</v>
      </c>
      <c r="C164" s="28">
        <f>C168+C170+C165+C166+C167</f>
        <v>1830363.95</v>
      </c>
      <c r="D164" s="12">
        <f>D168+D170+D165+D166+D167</f>
        <v>8280000</v>
      </c>
      <c r="E164" s="12">
        <f>E168+E170+E165+E166+E167</f>
        <v>5128680.8499999996</v>
      </c>
      <c r="F164" s="15">
        <f t="shared" si="16"/>
        <v>61.940589975845405</v>
      </c>
      <c r="G164" s="208">
        <f t="shared" si="14"/>
        <v>280.20005802671102</v>
      </c>
    </row>
    <row r="165" spans="1:7" ht="46.8" x14ac:dyDescent="0.3">
      <c r="A165" s="1" t="s">
        <v>255</v>
      </c>
      <c r="B165" s="2" t="s">
        <v>114</v>
      </c>
      <c r="C165" s="28">
        <v>800</v>
      </c>
      <c r="D165" s="12">
        <v>2000</v>
      </c>
      <c r="E165" s="12">
        <v>1100</v>
      </c>
      <c r="F165" s="15">
        <f t="shared" si="16"/>
        <v>55.000000000000007</v>
      </c>
      <c r="G165" s="208">
        <f t="shared" si="14"/>
        <v>137.5</v>
      </c>
    </row>
    <row r="166" spans="1:7" x14ac:dyDescent="0.3">
      <c r="A166" s="1" t="s">
        <v>256</v>
      </c>
      <c r="B166" s="2" t="s">
        <v>115</v>
      </c>
      <c r="C166" s="28">
        <v>145</v>
      </c>
      <c r="D166" s="12">
        <v>0</v>
      </c>
      <c r="E166" s="12">
        <v>1097561.25</v>
      </c>
      <c r="F166" s="15"/>
      <c r="G166" s="208">
        <f t="shared" si="14"/>
        <v>756938.79310344823</v>
      </c>
    </row>
    <row r="167" spans="1:7" ht="19.5" customHeight="1" x14ac:dyDescent="0.3">
      <c r="A167" s="1" t="s">
        <v>348</v>
      </c>
      <c r="B167" s="2" t="s">
        <v>349</v>
      </c>
      <c r="C167" s="28">
        <v>450</v>
      </c>
      <c r="D167" s="12">
        <v>1000</v>
      </c>
      <c r="E167" s="12">
        <v>50</v>
      </c>
      <c r="F167" s="15">
        <f t="shared" si="16"/>
        <v>5</v>
      </c>
      <c r="G167" s="208">
        <f t="shared" si="14"/>
        <v>11.111111111111111</v>
      </c>
    </row>
    <row r="168" spans="1:7" ht="31.2" x14ac:dyDescent="0.3">
      <c r="A168" s="1" t="s">
        <v>257</v>
      </c>
      <c r="B168" s="2" t="s">
        <v>116</v>
      </c>
      <c r="C168" s="28">
        <f>C169</f>
        <v>19400</v>
      </c>
      <c r="D168" s="12">
        <f>D169</f>
        <v>70000</v>
      </c>
      <c r="E168" s="12">
        <f>E169</f>
        <v>41100</v>
      </c>
      <c r="F168" s="15">
        <f t="shared" si="16"/>
        <v>58.714285714285722</v>
      </c>
      <c r="G168" s="208">
        <f t="shared" si="14"/>
        <v>211.85567010309279</v>
      </c>
    </row>
    <row r="169" spans="1:7" ht="64.8" customHeight="1" x14ac:dyDescent="0.3">
      <c r="A169" s="1" t="s">
        <v>258</v>
      </c>
      <c r="B169" s="2" t="s">
        <v>117</v>
      </c>
      <c r="C169" s="28">
        <v>19400</v>
      </c>
      <c r="D169" s="12">
        <v>70000</v>
      </c>
      <c r="E169" s="12">
        <v>41100</v>
      </c>
      <c r="F169" s="15">
        <f t="shared" si="16"/>
        <v>58.714285714285722</v>
      </c>
      <c r="G169" s="208">
        <f t="shared" si="14"/>
        <v>211.85567010309279</v>
      </c>
    </row>
    <row r="170" spans="1:7" x14ac:dyDescent="0.3">
      <c r="A170" s="1" t="s">
        <v>259</v>
      </c>
      <c r="B170" s="2" t="s">
        <v>118</v>
      </c>
      <c r="C170" s="28">
        <f>C171</f>
        <v>1809568.95</v>
      </c>
      <c r="D170" s="12">
        <f>D171</f>
        <v>8207000</v>
      </c>
      <c r="E170" s="12">
        <f>E171</f>
        <v>3988869.6</v>
      </c>
      <c r="F170" s="15">
        <f t="shared" si="16"/>
        <v>48.603260631168517</v>
      </c>
      <c r="G170" s="208">
        <f t="shared" si="14"/>
        <v>220.43203161725339</v>
      </c>
    </row>
    <row r="171" spans="1:7" ht="31.2" x14ac:dyDescent="0.3">
      <c r="A171" s="1" t="s">
        <v>260</v>
      </c>
      <c r="B171" s="2" t="s">
        <v>119</v>
      </c>
      <c r="C171" s="28">
        <v>1809568.95</v>
      </c>
      <c r="D171" s="12">
        <v>8207000</v>
      </c>
      <c r="E171" s="12">
        <v>3988869.6</v>
      </c>
      <c r="F171" s="15">
        <f t="shared" si="16"/>
        <v>48.603260631168517</v>
      </c>
      <c r="G171" s="208">
        <f t="shared" si="14"/>
        <v>220.43203161725339</v>
      </c>
    </row>
    <row r="172" spans="1:7" x14ac:dyDescent="0.3">
      <c r="A172" s="1" t="s">
        <v>261</v>
      </c>
      <c r="B172" s="2" t="s">
        <v>120</v>
      </c>
      <c r="C172" s="28">
        <f>C173+C174+C176</f>
        <v>29835384.289999999</v>
      </c>
      <c r="D172" s="12">
        <f>D174+D176</f>
        <v>46172000</v>
      </c>
      <c r="E172" s="12">
        <f>E174+E176</f>
        <v>32580131.630000003</v>
      </c>
      <c r="F172" s="15">
        <f t="shared" si="16"/>
        <v>70.562530602962838</v>
      </c>
      <c r="G172" s="208">
        <f t="shared" si="14"/>
        <v>109.19963796450902</v>
      </c>
    </row>
    <row r="173" spans="1:7" s="61" customFormat="1" ht="31.2" x14ac:dyDescent="0.3">
      <c r="A173" s="66" t="s">
        <v>1010</v>
      </c>
      <c r="B173" s="67" t="s">
        <v>1011</v>
      </c>
      <c r="C173" s="63">
        <v>118997.07</v>
      </c>
      <c r="D173" s="63">
        <v>0</v>
      </c>
      <c r="E173" s="63">
        <v>0</v>
      </c>
      <c r="F173" s="65"/>
      <c r="G173" s="208">
        <f t="shared" si="14"/>
        <v>0</v>
      </c>
    </row>
    <row r="174" spans="1:7" ht="31.2" x14ac:dyDescent="0.3">
      <c r="A174" s="1" t="s">
        <v>350</v>
      </c>
      <c r="B174" s="2" t="s">
        <v>352</v>
      </c>
      <c r="C174" s="28">
        <f>C175</f>
        <v>4032987.52</v>
      </c>
      <c r="D174" s="12">
        <f>D175</f>
        <v>7795000</v>
      </c>
      <c r="E174" s="12">
        <f>E175</f>
        <v>4603722.51</v>
      </c>
      <c r="F174" s="15">
        <f t="shared" si="16"/>
        <v>59.059942398973696</v>
      </c>
      <c r="G174" s="208">
        <f t="shared" si="14"/>
        <v>114.15166764513071</v>
      </c>
    </row>
    <row r="175" spans="1:7" ht="31.2" x14ac:dyDescent="0.3">
      <c r="A175" s="1" t="s">
        <v>351</v>
      </c>
      <c r="B175" s="2" t="s">
        <v>353</v>
      </c>
      <c r="C175" s="28">
        <v>4032987.52</v>
      </c>
      <c r="D175" s="12">
        <v>7795000</v>
      </c>
      <c r="E175" s="12">
        <v>4603722.51</v>
      </c>
      <c r="F175" s="15">
        <f t="shared" si="16"/>
        <v>59.059942398973696</v>
      </c>
      <c r="G175" s="208">
        <f t="shared" si="14"/>
        <v>114.15166764513071</v>
      </c>
    </row>
    <row r="176" spans="1:7" x14ac:dyDescent="0.3">
      <c r="A176" s="1" t="s">
        <v>262</v>
      </c>
      <c r="B176" s="2" t="s">
        <v>121</v>
      </c>
      <c r="C176" s="28">
        <f>C177</f>
        <v>25683399.699999999</v>
      </c>
      <c r="D176" s="12">
        <f>D177</f>
        <v>38377000</v>
      </c>
      <c r="E176" s="12">
        <f>E177</f>
        <v>27976409.120000001</v>
      </c>
      <c r="F176" s="15">
        <f t="shared" si="16"/>
        <v>72.898895484274433</v>
      </c>
      <c r="G176" s="208">
        <f t="shared" si="14"/>
        <v>108.92798245864623</v>
      </c>
    </row>
    <row r="177" spans="1:7" ht="18" customHeight="1" x14ac:dyDescent="0.3">
      <c r="A177" s="1" t="s">
        <v>263</v>
      </c>
      <c r="B177" s="2" t="s">
        <v>122</v>
      </c>
      <c r="C177" s="28">
        <v>25683399.699999999</v>
      </c>
      <c r="D177" s="12">
        <v>38377000</v>
      </c>
      <c r="E177" s="12">
        <v>27976409.120000001</v>
      </c>
      <c r="F177" s="15">
        <f t="shared" si="16"/>
        <v>72.898895484274433</v>
      </c>
      <c r="G177" s="208">
        <f t="shared" si="14"/>
        <v>108.92798245864623</v>
      </c>
    </row>
    <row r="178" spans="1:7" x14ac:dyDescent="0.3">
      <c r="A178" s="17" t="s">
        <v>264</v>
      </c>
      <c r="B178" s="18" t="s">
        <v>123</v>
      </c>
      <c r="C178" s="69">
        <f>C179+C186</f>
        <v>41832042.960000001</v>
      </c>
      <c r="D178" s="11">
        <f>D179+D186</f>
        <v>6554000</v>
      </c>
      <c r="E178" s="11">
        <f>E179+E186</f>
        <v>7696280.5099999998</v>
      </c>
      <c r="F178" s="16">
        <f t="shared" si="16"/>
        <v>117.42875358559657</v>
      </c>
      <c r="G178" s="209">
        <f t="shared" si="14"/>
        <v>18.398050789341607</v>
      </c>
    </row>
    <row r="179" spans="1:7" ht="62.4" x14ac:dyDescent="0.3">
      <c r="A179" s="1" t="s">
        <v>265</v>
      </c>
      <c r="B179" s="2" t="s">
        <v>124</v>
      </c>
      <c r="C179" s="28">
        <f>C180+C183</f>
        <v>12351644.66</v>
      </c>
      <c r="D179" s="12">
        <f>D180+D183</f>
        <v>554000</v>
      </c>
      <c r="E179" s="12">
        <f>E180+E183</f>
        <v>1709931.3599999999</v>
      </c>
      <c r="F179" s="15">
        <f t="shared" si="16"/>
        <v>308.65187003610106</v>
      </c>
      <c r="G179" s="208">
        <f t="shared" si="14"/>
        <v>13.843754472127115</v>
      </c>
    </row>
    <row r="180" spans="1:7" ht="84" customHeight="1" x14ac:dyDescent="0.3">
      <c r="A180" s="1" t="s">
        <v>561</v>
      </c>
      <c r="B180" s="2" t="s">
        <v>559</v>
      </c>
      <c r="C180" s="28">
        <f>C181+C182</f>
        <v>11140848.66</v>
      </c>
      <c r="D180" s="12">
        <f>D181+D182</f>
        <v>454000</v>
      </c>
      <c r="E180" s="12">
        <f>E181+E182</f>
        <v>910466.74</v>
      </c>
      <c r="F180" s="15">
        <f t="shared" si="16"/>
        <v>200.54333480176209</v>
      </c>
      <c r="G180" s="208">
        <f t="shared" si="14"/>
        <v>8.1723284085971954</v>
      </c>
    </row>
    <row r="181" spans="1:7" ht="82.2" customHeight="1" x14ac:dyDescent="0.3">
      <c r="A181" s="1" t="s">
        <v>562</v>
      </c>
      <c r="B181" s="2" t="s">
        <v>560</v>
      </c>
      <c r="C181" s="28">
        <v>11140048.66</v>
      </c>
      <c r="D181" s="12">
        <v>454000</v>
      </c>
      <c r="E181" s="12">
        <v>824066.74</v>
      </c>
      <c r="F181" s="15">
        <f t="shared" si="16"/>
        <v>181.51249779735684</v>
      </c>
      <c r="G181" s="208">
        <f t="shared" si="14"/>
        <v>7.3973351926094724</v>
      </c>
    </row>
    <row r="182" spans="1:7" ht="46.8" x14ac:dyDescent="0.3">
      <c r="A182" s="1" t="s">
        <v>611</v>
      </c>
      <c r="B182" s="2" t="s">
        <v>612</v>
      </c>
      <c r="C182" s="28">
        <v>800</v>
      </c>
      <c r="D182" s="12">
        <v>0</v>
      </c>
      <c r="E182" s="12">
        <v>86400</v>
      </c>
      <c r="F182" s="15"/>
      <c r="G182" s="208">
        <f t="shared" si="14"/>
        <v>10800</v>
      </c>
    </row>
    <row r="183" spans="1:7" ht="81" customHeight="1" x14ac:dyDescent="0.3">
      <c r="A183" s="1" t="s">
        <v>266</v>
      </c>
      <c r="B183" s="2" t="s">
        <v>125</v>
      </c>
      <c r="C183" s="28">
        <f>C184</f>
        <v>1210796</v>
      </c>
      <c r="D183" s="12">
        <f>D184</f>
        <v>100000</v>
      </c>
      <c r="E183" s="12">
        <f>E184+E185</f>
        <v>799464.62</v>
      </c>
      <c r="F183" s="15">
        <f t="shared" si="16"/>
        <v>799.46461999999997</v>
      </c>
      <c r="G183" s="208">
        <f t="shared" si="14"/>
        <v>66.028019583810988</v>
      </c>
    </row>
    <row r="184" spans="1:7" ht="78" x14ac:dyDescent="0.3">
      <c r="A184" s="1" t="s">
        <v>267</v>
      </c>
      <c r="B184" s="2" t="s">
        <v>126</v>
      </c>
      <c r="C184" s="28">
        <v>1210796</v>
      </c>
      <c r="D184" s="12">
        <v>100000</v>
      </c>
      <c r="E184" s="12">
        <v>736401.62</v>
      </c>
      <c r="F184" s="15">
        <f t="shared" si="16"/>
        <v>736.40161999999998</v>
      </c>
      <c r="G184" s="208">
        <f t="shared" si="14"/>
        <v>60.819627749018004</v>
      </c>
    </row>
    <row r="185" spans="1:7" ht="78" x14ac:dyDescent="0.3">
      <c r="A185" s="1" t="s">
        <v>1012</v>
      </c>
      <c r="B185" s="2" t="s">
        <v>957</v>
      </c>
      <c r="C185" s="28">
        <v>0</v>
      </c>
      <c r="D185" s="12">
        <v>0</v>
      </c>
      <c r="E185" s="12">
        <v>63063</v>
      </c>
      <c r="F185" s="15"/>
      <c r="G185" s="208"/>
    </row>
    <row r="186" spans="1:7" ht="31.2" x14ac:dyDescent="0.3">
      <c r="A186" s="1" t="s">
        <v>268</v>
      </c>
      <c r="B186" s="2" t="s">
        <v>127</v>
      </c>
      <c r="C186" s="28">
        <f>C187</f>
        <v>29480398.300000001</v>
      </c>
      <c r="D186" s="12">
        <f>D187</f>
        <v>6000000</v>
      </c>
      <c r="E186" s="12">
        <f>E187</f>
        <v>5986349.1500000004</v>
      </c>
      <c r="F186" s="15">
        <f t="shared" si="16"/>
        <v>99.772485833333334</v>
      </c>
      <c r="G186" s="208">
        <f t="shared" si="14"/>
        <v>20.306201731338209</v>
      </c>
    </row>
    <row r="187" spans="1:7" ht="46.8" x14ac:dyDescent="0.3">
      <c r="A187" s="1" t="s">
        <v>269</v>
      </c>
      <c r="B187" s="2" t="s">
        <v>128</v>
      </c>
      <c r="C187" s="28">
        <f>C188</f>
        <v>29480398.300000001</v>
      </c>
      <c r="D187" s="12">
        <f>D188</f>
        <v>6000000</v>
      </c>
      <c r="E187" s="12">
        <f>E188</f>
        <v>5986349.1500000004</v>
      </c>
      <c r="F187" s="15">
        <f t="shared" si="16"/>
        <v>99.772485833333334</v>
      </c>
      <c r="G187" s="208">
        <f t="shared" si="14"/>
        <v>20.306201731338209</v>
      </c>
    </row>
    <row r="188" spans="1:7" ht="46.8" x14ac:dyDescent="0.3">
      <c r="A188" s="1" t="s">
        <v>270</v>
      </c>
      <c r="B188" s="2" t="s">
        <v>129</v>
      </c>
      <c r="C188" s="28">
        <v>29480398.300000001</v>
      </c>
      <c r="D188" s="12">
        <v>6000000</v>
      </c>
      <c r="E188" s="12">
        <v>5986349.1500000004</v>
      </c>
      <c r="F188" s="15">
        <f t="shared" si="16"/>
        <v>99.772485833333334</v>
      </c>
      <c r="G188" s="208">
        <f t="shared" si="14"/>
        <v>20.306201731338209</v>
      </c>
    </row>
    <row r="189" spans="1:7" x14ac:dyDescent="0.3">
      <c r="A189" s="17" t="s">
        <v>271</v>
      </c>
      <c r="B189" s="18" t="s">
        <v>130</v>
      </c>
      <c r="C189" s="69">
        <f>C190+C192</f>
        <v>148268.5</v>
      </c>
      <c r="D189" s="11">
        <f>D190+D192</f>
        <v>1044180</v>
      </c>
      <c r="E189" s="11">
        <f>E190+E192</f>
        <v>174268.5</v>
      </c>
      <c r="F189" s="16">
        <f t="shared" si="16"/>
        <v>16.689507556168476</v>
      </c>
      <c r="G189" s="209">
        <f t="shared" si="14"/>
        <v>117.5357543915262</v>
      </c>
    </row>
    <row r="190" spans="1:7" ht="31.2" x14ac:dyDescent="0.3">
      <c r="A190" s="1" t="s">
        <v>272</v>
      </c>
      <c r="B190" s="2" t="s">
        <v>131</v>
      </c>
      <c r="C190" s="28">
        <f>C191</f>
        <v>54850</v>
      </c>
      <c r="D190" s="12">
        <f>D191</f>
        <v>110000</v>
      </c>
      <c r="E190" s="12">
        <f>E191</f>
        <v>80850</v>
      </c>
      <c r="F190" s="15">
        <f t="shared" si="16"/>
        <v>73.5</v>
      </c>
      <c r="G190" s="208">
        <f t="shared" si="14"/>
        <v>147.40200546946215</v>
      </c>
    </row>
    <row r="191" spans="1:7" ht="31.2" x14ac:dyDescent="0.3">
      <c r="A191" s="1" t="s">
        <v>273</v>
      </c>
      <c r="B191" s="2" t="s">
        <v>132</v>
      </c>
      <c r="C191" s="28">
        <v>54850</v>
      </c>
      <c r="D191" s="12">
        <v>110000</v>
      </c>
      <c r="E191" s="12">
        <v>80850</v>
      </c>
      <c r="F191" s="15">
        <f t="shared" si="16"/>
        <v>73.5</v>
      </c>
      <c r="G191" s="208">
        <f t="shared" si="14"/>
        <v>147.40200546946215</v>
      </c>
    </row>
    <row r="192" spans="1:7" ht="46.8" x14ac:dyDescent="0.3">
      <c r="A192" s="1" t="s">
        <v>703</v>
      </c>
      <c r="B192" s="2" t="s">
        <v>705</v>
      </c>
      <c r="C192" s="28">
        <f>C193</f>
        <v>93418.5</v>
      </c>
      <c r="D192" s="12">
        <f>D193</f>
        <v>934180</v>
      </c>
      <c r="E192" s="12">
        <f>E193</f>
        <v>93418.5</v>
      </c>
      <c r="F192" s="15">
        <f t="shared" si="16"/>
        <v>10.000053522875676</v>
      </c>
      <c r="G192" s="208">
        <f t="shared" si="14"/>
        <v>100</v>
      </c>
    </row>
    <row r="193" spans="1:7" ht="65.400000000000006" customHeight="1" x14ac:dyDescent="0.3">
      <c r="A193" s="1" t="s">
        <v>704</v>
      </c>
      <c r="B193" s="2" t="s">
        <v>706</v>
      </c>
      <c r="C193" s="28">
        <v>93418.5</v>
      </c>
      <c r="D193" s="12">
        <v>934180</v>
      </c>
      <c r="E193" s="12">
        <v>93418.5</v>
      </c>
      <c r="F193" s="15">
        <f t="shared" si="16"/>
        <v>10.000053522875676</v>
      </c>
      <c r="G193" s="208">
        <f t="shared" si="14"/>
        <v>100</v>
      </c>
    </row>
    <row r="194" spans="1:7" x14ac:dyDescent="0.3">
      <c r="A194" s="17" t="s">
        <v>274</v>
      </c>
      <c r="B194" s="18" t="s">
        <v>133</v>
      </c>
      <c r="C194" s="69">
        <f>C195+C217+C219+C228+C230+C237+C240</f>
        <v>251648424.57999998</v>
      </c>
      <c r="D194" s="11">
        <f>D195+D217+D219+D230+D237+D240</f>
        <v>607630940</v>
      </c>
      <c r="E194" s="11">
        <f>E195+E217+E219+E230+E237+E240</f>
        <v>288210465.35999995</v>
      </c>
      <c r="F194" s="16">
        <f t="shared" si="16"/>
        <v>47.431828497739097</v>
      </c>
      <c r="G194" s="209">
        <f t="shared" si="14"/>
        <v>114.52901636122772</v>
      </c>
    </row>
    <row r="195" spans="1:7" ht="31.2" x14ac:dyDescent="0.3">
      <c r="A195" s="1" t="s">
        <v>461</v>
      </c>
      <c r="B195" s="2" t="s">
        <v>460</v>
      </c>
      <c r="C195" s="28">
        <f>C196+C198+C200+C202+C204+C207+C209+C211+C213+C215</f>
        <v>244656017.41999999</v>
      </c>
      <c r="D195" s="12">
        <f>D196+D198+D200+D202+D204+D207+D209+D211+D213+D215</f>
        <v>441691940</v>
      </c>
      <c r="E195" s="12">
        <f>E196+E198+E200+E202+E204+E207+E209+E211+E213+E215</f>
        <v>252978008.45999998</v>
      </c>
      <c r="F195" s="15">
        <f t="shared" si="16"/>
        <v>57.274762238133661</v>
      </c>
      <c r="G195" s="208">
        <f t="shared" si="14"/>
        <v>103.4015067880851</v>
      </c>
    </row>
    <row r="196" spans="1:7" ht="46.8" x14ac:dyDescent="0.3">
      <c r="A196" s="1" t="s">
        <v>462</v>
      </c>
      <c r="B196" s="2" t="s">
        <v>707</v>
      </c>
      <c r="C196" s="28">
        <f>C197</f>
        <v>336773.26</v>
      </c>
      <c r="D196" s="12">
        <f>D197</f>
        <v>568000</v>
      </c>
      <c r="E196" s="12">
        <f>E197</f>
        <v>87742.71</v>
      </c>
      <c r="F196" s="15">
        <f t="shared" si="16"/>
        <v>15.447660211267609</v>
      </c>
      <c r="G196" s="208">
        <f t="shared" si="14"/>
        <v>26.053942049912159</v>
      </c>
    </row>
    <row r="197" spans="1:7" ht="78" x14ac:dyDescent="0.3">
      <c r="A197" s="1" t="s">
        <v>463</v>
      </c>
      <c r="B197" s="2" t="s">
        <v>708</v>
      </c>
      <c r="C197" s="28">
        <v>336773.26</v>
      </c>
      <c r="D197" s="12">
        <v>568000</v>
      </c>
      <c r="E197" s="12">
        <v>87742.71</v>
      </c>
      <c r="F197" s="15">
        <f t="shared" si="16"/>
        <v>15.447660211267609</v>
      </c>
      <c r="G197" s="208">
        <f t="shared" ref="G197:G260" si="17">E197/C197*100</f>
        <v>26.053942049912159</v>
      </c>
    </row>
    <row r="198" spans="1:7" ht="46.8" x14ac:dyDescent="0.3">
      <c r="A198" s="1" t="s">
        <v>464</v>
      </c>
      <c r="B198" s="2" t="s">
        <v>709</v>
      </c>
      <c r="C198" s="28">
        <f>C199</f>
        <v>2078208.01</v>
      </c>
      <c r="D198" s="12">
        <f>D199</f>
        <v>1750000</v>
      </c>
      <c r="E198" s="12">
        <f>E199</f>
        <v>498531.16</v>
      </c>
      <c r="F198" s="15">
        <f t="shared" si="16"/>
        <v>28.487494857142853</v>
      </c>
      <c r="G198" s="208">
        <f t="shared" si="17"/>
        <v>23.988511140422368</v>
      </c>
    </row>
    <row r="199" spans="1:7" ht="78" x14ac:dyDescent="0.3">
      <c r="A199" s="1" t="s">
        <v>465</v>
      </c>
      <c r="B199" s="2" t="s">
        <v>710</v>
      </c>
      <c r="C199" s="28">
        <v>2078208.01</v>
      </c>
      <c r="D199" s="12">
        <v>1750000</v>
      </c>
      <c r="E199" s="12">
        <v>498531.16</v>
      </c>
      <c r="F199" s="15">
        <f t="shared" si="16"/>
        <v>28.487494857142853</v>
      </c>
      <c r="G199" s="208">
        <f t="shared" si="17"/>
        <v>23.988511140422368</v>
      </c>
    </row>
    <row r="200" spans="1:7" ht="46.8" x14ac:dyDescent="0.3">
      <c r="A200" s="1" t="s">
        <v>466</v>
      </c>
      <c r="B200" s="2" t="s">
        <v>711</v>
      </c>
      <c r="C200" s="28">
        <f>C201</f>
        <v>180000</v>
      </c>
      <c r="D200" s="12">
        <f>D201</f>
        <v>305000</v>
      </c>
      <c r="E200" s="12">
        <f>E201</f>
        <v>204052.04</v>
      </c>
      <c r="F200" s="15">
        <f t="shared" si="16"/>
        <v>66.902308196721322</v>
      </c>
      <c r="G200" s="208">
        <f t="shared" si="17"/>
        <v>113.36224444444444</v>
      </c>
    </row>
    <row r="201" spans="1:7" ht="78" x14ac:dyDescent="0.3">
      <c r="A201" s="1" t="s">
        <v>467</v>
      </c>
      <c r="B201" s="2" t="s">
        <v>712</v>
      </c>
      <c r="C201" s="28">
        <v>180000</v>
      </c>
      <c r="D201" s="12">
        <v>305000</v>
      </c>
      <c r="E201" s="12">
        <v>204052.04</v>
      </c>
      <c r="F201" s="15">
        <f t="shared" si="16"/>
        <v>66.902308196721322</v>
      </c>
      <c r="G201" s="208">
        <f t="shared" si="17"/>
        <v>113.36224444444444</v>
      </c>
    </row>
    <row r="202" spans="1:7" ht="46.8" x14ac:dyDescent="0.3">
      <c r="A202" s="1" t="s">
        <v>468</v>
      </c>
      <c r="B202" s="2" t="s">
        <v>713</v>
      </c>
      <c r="C202" s="28">
        <f>C203</f>
        <v>0</v>
      </c>
      <c r="D202" s="12">
        <f>D203</f>
        <v>9990</v>
      </c>
      <c r="E202" s="12">
        <f>E203</f>
        <v>3000</v>
      </c>
      <c r="F202" s="15">
        <f t="shared" si="16"/>
        <v>30.03003003003003</v>
      </c>
      <c r="G202" s="208"/>
    </row>
    <row r="203" spans="1:7" ht="62.4" x14ac:dyDescent="0.3">
      <c r="A203" s="1" t="s">
        <v>469</v>
      </c>
      <c r="B203" s="2" t="s">
        <v>714</v>
      </c>
      <c r="C203" s="28">
        <v>0</v>
      </c>
      <c r="D203" s="12">
        <v>9990</v>
      </c>
      <c r="E203" s="12">
        <v>3000</v>
      </c>
      <c r="F203" s="15">
        <f t="shared" si="16"/>
        <v>30.03003003003003</v>
      </c>
      <c r="G203" s="208"/>
    </row>
    <row r="204" spans="1:7" ht="46.8" x14ac:dyDescent="0.3">
      <c r="A204" s="1" t="s">
        <v>470</v>
      </c>
      <c r="B204" s="2" t="s">
        <v>715</v>
      </c>
      <c r="C204" s="28">
        <f>C205+C206</f>
        <v>240647661.28</v>
      </c>
      <c r="D204" s="12">
        <f>D205+D206</f>
        <v>438825950</v>
      </c>
      <c r="E204" s="12">
        <f>E205+E206</f>
        <v>251803594.70999998</v>
      </c>
      <c r="F204" s="15">
        <f t="shared" si="16"/>
        <v>57.381199701157136</v>
      </c>
      <c r="G204" s="208">
        <f t="shared" si="17"/>
        <v>104.63579549066124</v>
      </c>
    </row>
    <row r="205" spans="1:7" ht="62.4" x14ac:dyDescent="0.3">
      <c r="A205" s="1" t="s">
        <v>471</v>
      </c>
      <c r="B205" s="2" t="s">
        <v>716</v>
      </c>
      <c r="C205" s="28">
        <v>199566888.18000001</v>
      </c>
      <c r="D205" s="12">
        <v>342069440</v>
      </c>
      <c r="E205" s="12">
        <v>204941259.97999999</v>
      </c>
      <c r="F205" s="15">
        <f t="shared" si="16"/>
        <v>59.91218039822558</v>
      </c>
      <c r="G205" s="208">
        <f t="shared" si="17"/>
        <v>102.69301778917981</v>
      </c>
    </row>
    <row r="206" spans="1:7" ht="62.4" x14ac:dyDescent="0.3">
      <c r="A206" s="1" t="s">
        <v>472</v>
      </c>
      <c r="B206" s="2" t="s">
        <v>717</v>
      </c>
      <c r="C206" s="28">
        <v>41080773.100000001</v>
      </c>
      <c r="D206" s="12">
        <v>96756510</v>
      </c>
      <c r="E206" s="12">
        <v>46862334.729999997</v>
      </c>
      <c r="F206" s="15">
        <f t="shared" si="16"/>
        <v>48.433262764438275</v>
      </c>
      <c r="G206" s="208">
        <f t="shared" si="17"/>
        <v>114.07364368709993</v>
      </c>
    </row>
    <row r="207" spans="1:7" ht="49.2" customHeight="1" x14ac:dyDescent="0.3">
      <c r="A207" s="1" t="s">
        <v>473</v>
      </c>
      <c r="B207" s="2" t="s">
        <v>718</v>
      </c>
      <c r="C207" s="28">
        <f>C208</f>
        <v>673107.76</v>
      </c>
      <c r="D207" s="12">
        <f>D208</f>
        <v>50000</v>
      </c>
      <c r="E207" s="12">
        <f>E208</f>
        <v>321978.84999999998</v>
      </c>
      <c r="F207" s="15">
        <f t="shared" si="16"/>
        <v>643.95769999999993</v>
      </c>
      <c r="G207" s="208">
        <f t="shared" si="17"/>
        <v>47.834666175888387</v>
      </c>
    </row>
    <row r="208" spans="1:7" ht="78" x14ac:dyDescent="0.3">
      <c r="A208" s="1" t="s">
        <v>474</v>
      </c>
      <c r="B208" s="2" t="s">
        <v>719</v>
      </c>
      <c r="C208" s="28">
        <v>673107.76</v>
      </c>
      <c r="D208" s="12">
        <v>50000</v>
      </c>
      <c r="E208" s="12">
        <v>321978.84999999998</v>
      </c>
      <c r="F208" s="15">
        <f t="shared" si="16"/>
        <v>643.95769999999993</v>
      </c>
      <c r="G208" s="208">
        <f t="shared" si="17"/>
        <v>47.834666175888387</v>
      </c>
    </row>
    <row r="209" spans="1:7" ht="46.8" x14ac:dyDescent="0.3">
      <c r="A209" s="1" t="s">
        <v>475</v>
      </c>
      <c r="B209" s="2" t="s">
        <v>720</v>
      </c>
      <c r="C209" s="28">
        <f>C210</f>
        <v>168763.66</v>
      </c>
      <c r="D209" s="12">
        <f>D210</f>
        <v>50000</v>
      </c>
      <c r="E209" s="12">
        <f>E210</f>
        <v>550</v>
      </c>
      <c r="F209" s="15">
        <f t="shared" si="16"/>
        <v>1.0999999999999999</v>
      </c>
      <c r="G209" s="208">
        <f t="shared" si="17"/>
        <v>0.32589954496127899</v>
      </c>
    </row>
    <row r="210" spans="1:7" ht="96.6" customHeight="1" x14ac:dyDescent="0.3">
      <c r="A210" s="1" t="s">
        <v>476</v>
      </c>
      <c r="B210" s="2" t="s">
        <v>721</v>
      </c>
      <c r="C210" s="28">
        <v>168763.66</v>
      </c>
      <c r="D210" s="12">
        <v>50000</v>
      </c>
      <c r="E210" s="12">
        <v>550</v>
      </c>
      <c r="F210" s="15">
        <f t="shared" si="16"/>
        <v>1.0999999999999999</v>
      </c>
      <c r="G210" s="208">
        <f t="shared" si="17"/>
        <v>0.32589954496127899</v>
      </c>
    </row>
    <row r="211" spans="1:7" ht="46.8" x14ac:dyDescent="0.3">
      <c r="A211" s="1" t="s">
        <v>477</v>
      </c>
      <c r="B211" s="2" t="s">
        <v>722</v>
      </c>
      <c r="C211" s="28">
        <f>C212</f>
        <v>294003.45</v>
      </c>
      <c r="D211" s="12">
        <f>D212</f>
        <v>123000</v>
      </c>
      <c r="E211" s="12">
        <f>E212</f>
        <v>33598.99</v>
      </c>
      <c r="F211" s="15">
        <f t="shared" si="16"/>
        <v>27.316252032520321</v>
      </c>
      <c r="G211" s="208">
        <f t="shared" si="17"/>
        <v>11.428093785974278</v>
      </c>
    </row>
    <row r="212" spans="1:7" ht="65.400000000000006" customHeight="1" x14ac:dyDescent="0.3">
      <c r="A212" s="1" t="s">
        <v>478</v>
      </c>
      <c r="B212" s="2" t="s">
        <v>723</v>
      </c>
      <c r="C212" s="28">
        <v>294003.45</v>
      </c>
      <c r="D212" s="12">
        <v>123000</v>
      </c>
      <c r="E212" s="12">
        <v>33598.99</v>
      </c>
      <c r="F212" s="15">
        <f t="shared" si="16"/>
        <v>27.316252032520321</v>
      </c>
      <c r="G212" s="208">
        <f t="shared" si="17"/>
        <v>11.428093785974278</v>
      </c>
    </row>
    <row r="213" spans="1:7" ht="46.8" customHeight="1" x14ac:dyDescent="0.3">
      <c r="A213" s="1" t="s">
        <v>564</v>
      </c>
      <c r="B213" s="30" t="s">
        <v>991</v>
      </c>
      <c r="C213" s="28">
        <f>C214</f>
        <v>267500</v>
      </c>
      <c r="D213" s="12">
        <f>D214</f>
        <v>0</v>
      </c>
      <c r="E213" s="12">
        <f>E214</f>
        <v>4960</v>
      </c>
      <c r="F213" s="15"/>
      <c r="G213" s="208">
        <f t="shared" si="17"/>
        <v>1.8542056074766353</v>
      </c>
    </row>
    <row r="214" spans="1:7" ht="114.6" customHeight="1" x14ac:dyDescent="0.3">
      <c r="A214" s="1" t="s">
        <v>565</v>
      </c>
      <c r="B214" s="2" t="s">
        <v>563</v>
      </c>
      <c r="C214" s="28">
        <v>267500</v>
      </c>
      <c r="D214" s="12">
        <v>0</v>
      </c>
      <c r="E214" s="12">
        <v>4960</v>
      </c>
      <c r="F214" s="15"/>
      <c r="G214" s="208">
        <f t="shared" si="17"/>
        <v>1.8542056074766353</v>
      </c>
    </row>
    <row r="215" spans="1:7" ht="98.4" customHeight="1" x14ac:dyDescent="0.3">
      <c r="A215" s="1" t="s">
        <v>626</v>
      </c>
      <c r="B215" s="2" t="s">
        <v>628</v>
      </c>
      <c r="C215" s="28">
        <f>C216</f>
        <v>10000</v>
      </c>
      <c r="D215" s="12">
        <f>D216</f>
        <v>10000</v>
      </c>
      <c r="E215" s="12">
        <f>E216</f>
        <v>20000</v>
      </c>
      <c r="F215" s="15">
        <f t="shared" si="16"/>
        <v>200</v>
      </c>
      <c r="G215" s="208">
        <f t="shared" si="17"/>
        <v>200</v>
      </c>
    </row>
    <row r="216" spans="1:7" ht="93.6" x14ac:dyDescent="0.3">
      <c r="A216" s="1" t="s">
        <v>627</v>
      </c>
      <c r="B216" s="2" t="s">
        <v>629</v>
      </c>
      <c r="C216" s="28">
        <v>10000</v>
      </c>
      <c r="D216" s="12">
        <v>10000</v>
      </c>
      <c r="E216" s="12">
        <v>20000</v>
      </c>
      <c r="F216" s="15">
        <f t="shared" si="16"/>
        <v>200</v>
      </c>
      <c r="G216" s="208">
        <f t="shared" si="17"/>
        <v>200</v>
      </c>
    </row>
    <row r="217" spans="1:7" ht="84" customHeight="1" x14ac:dyDescent="0.3">
      <c r="A217" s="1" t="s">
        <v>568</v>
      </c>
      <c r="B217" s="2" t="s">
        <v>566</v>
      </c>
      <c r="C217" s="28">
        <f>C218</f>
        <v>216029.9</v>
      </c>
      <c r="D217" s="12">
        <f>D218</f>
        <v>300000</v>
      </c>
      <c r="E217" s="12">
        <f>E218</f>
        <v>17889.64</v>
      </c>
      <c r="F217" s="15">
        <f t="shared" si="16"/>
        <v>5.963213333333333</v>
      </c>
      <c r="G217" s="208">
        <f t="shared" si="17"/>
        <v>8.2810944225776151</v>
      </c>
    </row>
    <row r="218" spans="1:7" ht="113.4" customHeight="1" x14ac:dyDescent="0.3">
      <c r="A218" s="1" t="s">
        <v>569</v>
      </c>
      <c r="B218" s="2" t="s">
        <v>567</v>
      </c>
      <c r="C218" s="28">
        <v>216029.9</v>
      </c>
      <c r="D218" s="12">
        <v>300000</v>
      </c>
      <c r="E218" s="12">
        <v>17889.64</v>
      </c>
      <c r="F218" s="15">
        <f t="shared" si="16"/>
        <v>5.963213333333333</v>
      </c>
      <c r="G218" s="208">
        <f t="shared" si="17"/>
        <v>8.2810944225776151</v>
      </c>
    </row>
    <row r="219" spans="1:7" ht="78" x14ac:dyDescent="0.3">
      <c r="A219" s="1" t="s">
        <v>484</v>
      </c>
      <c r="B219" s="2" t="s">
        <v>479</v>
      </c>
      <c r="C219" s="28">
        <f>C220+C222+C224+C226</f>
        <v>4906688.41</v>
      </c>
      <c r="D219" s="12">
        <f>D220+D222+D224+D226</f>
        <v>5284000</v>
      </c>
      <c r="E219" s="12">
        <f>E220+E222+E224+E226</f>
        <v>11508077.419999998</v>
      </c>
      <c r="F219" s="15">
        <f t="shared" si="16"/>
        <v>217.79101854655559</v>
      </c>
      <c r="G219" s="208">
        <f t="shared" si="17"/>
        <v>234.53858200056357</v>
      </c>
    </row>
    <row r="220" spans="1:7" ht="46.8" x14ac:dyDescent="0.3">
      <c r="A220" s="1" t="s">
        <v>485</v>
      </c>
      <c r="B220" s="2" t="s">
        <v>480</v>
      </c>
      <c r="C220" s="28">
        <f>C221</f>
        <v>1486258.07</v>
      </c>
      <c r="D220" s="12">
        <f>D221</f>
        <v>989000</v>
      </c>
      <c r="E220" s="12">
        <f>E221</f>
        <v>7852075.2599999998</v>
      </c>
      <c r="F220" s="15">
        <f t="shared" si="16"/>
        <v>793.94087563195149</v>
      </c>
      <c r="G220" s="208">
        <f t="shared" si="17"/>
        <v>528.31169892318894</v>
      </c>
    </row>
    <row r="221" spans="1:7" ht="62.4" x14ac:dyDescent="0.3">
      <c r="A221" s="1" t="s">
        <v>486</v>
      </c>
      <c r="B221" s="2" t="s">
        <v>570</v>
      </c>
      <c r="C221" s="28">
        <v>1486258.07</v>
      </c>
      <c r="D221" s="12">
        <v>989000</v>
      </c>
      <c r="E221" s="12">
        <v>7852075.2599999998</v>
      </c>
      <c r="F221" s="15">
        <f t="shared" si="16"/>
        <v>793.94087563195149</v>
      </c>
      <c r="G221" s="208">
        <f t="shared" si="17"/>
        <v>528.31169892318894</v>
      </c>
    </row>
    <row r="222" spans="1:7" ht="62.4" x14ac:dyDescent="0.3">
      <c r="A222" s="1" t="s">
        <v>487</v>
      </c>
      <c r="B222" s="2" t="s">
        <v>481</v>
      </c>
      <c r="C222" s="28">
        <f>C223</f>
        <v>956801.65</v>
      </c>
      <c r="D222" s="12">
        <f>D223</f>
        <v>1000000</v>
      </c>
      <c r="E222" s="12">
        <f>E223</f>
        <v>741558.71</v>
      </c>
      <c r="F222" s="15">
        <f t="shared" si="16"/>
        <v>74.155870999999991</v>
      </c>
      <c r="G222" s="208">
        <f t="shared" si="17"/>
        <v>77.503912122225117</v>
      </c>
    </row>
    <row r="223" spans="1:7" ht="62.4" x14ac:dyDescent="0.3">
      <c r="A223" s="1" t="s">
        <v>488</v>
      </c>
      <c r="B223" s="2" t="s">
        <v>571</v>
      </c>
      <c r="C223" s="28">
        <v>956801.65</v>
      </c>
      <c r="D223" s="12">
        <v>1000000</v>
      </c>
      <c r="E223" s="12">
        <v>741558.71</v>
      </c>
      <c r="F223" s="15">
        <f t="shared" si="16"/>
        <v>74.155870999999991</v>
      </c>
      <c r="G223" s="208">
        <f t="shared" si="17"/>
        <v>77.503912122225117</v>
      </c>
    </row>
    <row r="224" spans="1:7" ht="52.2" customHeight="1" x14ac:dyDescent="0.3">
      <c r="A224" s="1" t="s">
        <v>788</v>
      </c>
      <c r="B224" s="2" t="s">
        <v>786</v>
      </c>
      <c r="C224" s="28">
        <f>C225</f>
        <v>0</v>
      </c>
      <c r="D224" s="12">
        <f>D225</f>
        <v>0</v>
      </c>
      <c r="E224" s="12">
        <f>E225</f>
        <v>15489.27</v>
      </c>
      <c r="F224" s="15"/>
      <c r="G224" s="208"/>
    </row>
    <row r="225" spans="1:7" ht="62.4" x14ac:dyDescent="0.3">
      <c r="A225" s="1" t="s">
        <v>789</v>
      </c>
      <c r="B225" s="2" t="s">
        <v>787</v>
      </c>
      <c r="C225" s="28">
        <v>0</v>
      </c>
      <c r="D225" s="12">
        <v>0</v>
      </c>
      <c r="E225" s="12">
        <v>15489.27</v>
      </c>
      <c r="F225" s="15"/>
      <c r="G225" s="208"/>
    </row>
    <row r="226" spans="1:7" ht="62.4" x14ac:dyDescent="0.3">
      <c r="A226" s="1" t="s">
        <v>489</v>
      </c>
      <c r="B226" s="2" t="s">
        <v>482</v>
      </c>
      <c r="C226" s="28">
        <f>C227</f>
        <v>2463628.69</v>
      </c>
      <c r="D226" s="12">
        <f>D227</f>
        <v>3295000</v>
      </c>
      <c r="E226" s="12">
        <f>E227</f>
        <v>2898954.18</v>
      </c>
      <c r="F226" s="15">
        <f t="shared" si="16"/>
        <v>87.980400000000003</v>
      </c>
      <c r="G226" s="208">
        <f t="shared" si="17"/>
        <v>117.67009337758607</v>
      </c>
    </row>
    <row r="227" spans="1:7" ht="62.4" x14ac:dyDescent="0.3">
      <c r="A227" s="1" t="s">
        <v>490</v>
      </c>
      <c r="B227" s="2" t="s">
        <v>483</v>
      </c>
      <c r="C227" s="28">
        <v>2463628.69</v>
      </c>
      <c r="D227" s="12">
        <v>3295000</v>
      </c>
      <c r="E227" s="12">
        <v>2898954.18</v>
      </c>
      <c r="F227" s="15">
        <f t="shared" si="16"/>
        <v>87.980400000000003</v>
      </c>
      <c r="G227" s="208">
        <f t="shared" si="17"/>
        <v>117.67009337758607</v>
      </c>
    </row>
    <row r="228" spans="1:7" s="68" customFormat="1" ht="46.8" x14ac:dyDescent="0.3">
      <c r="A228" s="72" t="s">
        <v>1013</v>
      </c>
      <c r="B228" s="73" t="s">
        <v>1014</v>
      </c>
      <c r="C228" s="70">
        <f>C229</f>
        <v>94450</v>
      </c>
      <c r="D228" s="70">
        <v>0</v>
      </c>
      <c r="E228" s="70">
        <v>0</v>
      </c>
      <c r="F228" s="71"/>
      <c r="G228" s="208">
        <f t="shared" si="17"/>
        <v>0</v>
      </c>
    </row>
    <row r="229" spans="1:7" s="68" customFormat="1" ht="31.2" x14ac:dyDescent="0.3">
      <c r="A229" s="72" t="s">
        <v>1015</v>
      </c>
      <c r="B229" s="73" t="s">
        <v>1016</v>
      </c>
      <c r="C229" s="70">
        <v>94450</v>
      </c>
      <c r="D229" s="70">
        <v>0</v>
      </c>
      <c r="E229" s="70">
        <v>0</v>
      </c>
      <c r="F229" s="71"/>
      <c r="G229" s="208">
        <f t="shared" si="17"/>
        <v>0</v>
      </c>
    </row>
    <row r="230" spans="1:7" x14ac:dyDescent="0.3">
      <c r="A230" s="1" t="s">
        <v>495</v>
      </c>
      <c r="B230" s="2" t="s">
        <v>491</v>
      </c>
      <c r="C230" s="28">
        <f>C231+C233+C235</f>
        <v>957553.07</v>
      </c>
      <c r="D230" s="12">
        <f>D235</f>
        <v>700000</v>
      </c>
      <c r="E230" s="12">
        <f>E235</f>
        <v>311649.69</v>
      </c>
      <c r="F230" s="15">
        <f t="shared" si="16"/>
        <v>44.521384285714291</v>
      </c>
      <c r="G230" s="208">
        <f t="shared" si="17"/>
        <v>32.546466589052869</v>
      </c>
    </row>
    <row r="231" spans="1:7" s="74" customFormat="1" ht="78" x14ac:dyDescent="0.3">
      <c r="A231" s="77" t="s">
        <v>1017</v>
      </c>
      <c r="B231" s="78" t="s">
        <v>1018</v>
      </c>
      <c r="C231" s="75">
        <f>C232</f>
        <v>87762.5</v>
      </c>
      <c r="D231" s="81">
        <v>0</v>
      </c>
      <c r="E231" s="81">
        <v>0</v>
      </c>
      <c r="F231" s="76"/>
      <c r="G231" s="208">
        <f t="shared" si="17"/>
        <v>0</v>
      </c>
    </row>
    <row r="232" spans="1:7" s="74" customFormat="1" ht="46.8" x14ac:dyDescent="0.3">
      <c r="A232" s="77" t="s">
        <v>1019</v>
      </c>
      <c r="B232" s="78" t="s">
        <v>1020</v>
      </c>
      <c r="C232" s="75">
        <v>87762.5</v>
      </c>
      <c r="D232" s="81">
        <v>0</v>
      </c>
      <c r="E232" s="81">
        <v>0</v>
      </c>
      <c r="F232" s="76"/>
      <c r="G232" s="208">
        <f t="shared" si="17"/>
        <v>0</v>
      </c>
    </row>
    <row r="233" spans="1:7" s="74" customFormat="1" ht="31.2" x14ac:dyDescent="0.3">
      <c r="A233" s="77" t="s">
        <v>1021</v>
      </c>
      <c r="B233" s="78" t="s">
        <v>1022</v>
      </c>
      <c r="C233" s="75">
        <f>C234</f>
        <v>28494</v>
      </c>
      <c r="D233" s="81">
        <v>0</v>
      </c>
      <c r="E233" s="81">
        <v>0</v>
      </c>
      <c r="F233" s="76"/>
      <c r="G233" s="208">
        <f t="shared" si="17"/>
        <v>0</v>
      </c>
    </row>
    <row r="234" spans="1:7" s="74" customFormat="1" ht="46.8" x14ac:dyDescent="0.3">
      <c r="A234" s="77" t="s">
        <v>1023</v>
      </c>
      <c r="B234" s="78" t="s">
        <v>1024</v>
      </c>
      <c r="C234" s="75">
        <v>28494</v>
      </c>
      <c r="D234" s="81">
        <v>0</v>
      </c>
      <c r="E234" s="81">
        <v>0</v>
      </c>
      <c r="F234" s="76"/>
      <c r="G234" s="208">
        <f t="shared" si="17"/>
        <v>0</v>
      </c>
    </row>
    <row r="235" spans="1:7" ht="62.4" x14ac:dyDescent="0.3">
      <c r="A235" s="1" t="s">
        <v>496</v>
      </c>
      <c r="B235" s="2" t="s">
        <v>497</v>
      </c>
      <c r="C235" s="28">
        <f>C236</f>
        <v>841296.57</v>
      </c>
      <c r="D235" s="12">
        <f>D236</f>
        <v>700000</v>
      </c>
      <c r="E235" s="12">
        <f>E236</f>
        <v>311649.69</v>
      </c>
      <c r="F235" s="15">
        <f t="shared" si="16"/>
        <v>44.521384285714291</v>
      </c>
      <c r="G235" s="208">
        <f t="shared" si="17"/>
        <v>37.043974873212662</v>
      </c>
    </row>
    <row r="236" spans="1:7" ht="46.8" x14ac:dyDescent="0.3">
      <c r="A236" s="1" t="s">
        <v>498</v>
      </c>
      <c r="B236" s="2" t="s">
        <v>499</v>
      </c>
      <c r="C236" s="28">
        <v>841296.57</v>
      </c>
      <c r="D236" s="12">
        <v>700000</v>
      </c>
      <c r="E236" s="12">
        <v>311649.69</v>
      </c>
      <c r="F236" s="15">
        <f t="shared" si="16"/>
        <v>44.521384285714291</v>
      </c>
      <c r="G236" s="208">
        <f t="shared" si="17"/>
        <v>37.043974873212662</v>
      </c>
    </row>
    <row r="237" spans="1:7" x14ac:dyDescent="0.3">
      <c r="A237" s="1" t="s">
        <v>500</v>
      </c>
      <c r="B237" s="2" t="s">
        <v>492</v>
      </c>
      <c r="C237" s="28">
        <f>C238</f>
        <v>817685.78</v>
      </c>
      <c r="D237" s="12">
        <f>D238</f>
        <v>2038000</v>
      </c>
      <c r="E237" s="12">
        <f>E238</f>
        <v>817961.89</v>
      </c>
      <c r="F237" s="15">
        <f t="shared" si="16"/>
        <v>40.13551962708538</v>
      </c>
      <c r="G237" s="208">
        <f t="shared" si="17"/>
        <v>100.03376724981079</v>
      </c>
    </row>
    <row r="238" spans="1:7" ht="31.2" x14ac:dyDescent="0.3">
      <c r="A238" s="1" t="s">
        <v>501</v>
      </c>
      <c r="B238" s="2" t="s">
        <v>493</v>
      </c>
      <c r="C238" s="28">
        <f>C239</f>
        <v>817685.78</v>
      </c>
      <c r="D238" s="12">
        <f>D239</f>
        <v>2038000</v>
      </c>
      <c r="E238" s="12">
        <f>E239</f>
        <v>817961.89</v>
      </c>
      <c r="F238" s="15">
        <f t="shared" si="16"/>
        <v>40.13551962708538</v>
      </c>
      <c r="G238" s="208">
        <f t="shared" si="17"/>
        <v>100.03376724981079</v>
      </c>
    </row>
    <row r="239" spans="1:7" ht="46.8" x14ac:dyDescent="0.3">
      <c r="A239" s="1" t="s">
        <v>502</v>
      </c>
      <c r="B239" s="2" t="s">
        <v>494</v>
      </c>
      <c r="C239" s="28">
        <v>817685.78</v>
      </c>
      <c r="D239" s="12">
        <v>2038000</v>
      </c>
      <c r="E239" s="12">
        <v>817961.89</v>
      </c>
      <c r="F239" s="15">
        <f t="shared" si="16"/>
        <v>40.13551962708538</v>
      </c>
      <c r="G239" s="208">
        <f t="shared" si="17"/>
        <v>100.03376724981079</v>
      </c>
    </row>
    <row r="240" spans="1:7" ht="83.4" customHeight="1" x14ac:dyDescent="0.3">
      <c r="A240" s="1" t="s">
        <v>791</v>
      </c>
      <c r="B240" s="2" t="s">
        <v>790</v>
      </c>
      <c r="C240" s="28">
        <v>0</v>
      </c>
      <c r="D240" s="12">
        <v>157617000</v>
      </c>
      <c r="E240" s="12">
        <v>22576878.260000002</v>
      </c>
      <c r="F240" s="15">
        <f t="shared" si="16"/>
        <v>14.323885278872202</v>
      </c>
      <c r="G240" s="208"/>
    </row>
    <row r="241" spans="1:7" ht="18" customHeight="1" x14ac:dyDescent="0.3">
      <c r="A241" s="17" t="s">
        <v>357</v>
      </c>
      <c r="B241" s="14" t="s">
        <v>354</v>
      </c>
      <c r="C241" s="80">
        <f t="shared" ref="C241:D241" si="18">C242+C244</f>
        <v>451580.44</v>
      </c>
      <c r="D241" s="27">
        <f t="shared" si="18"/>
        <v>0</v>
      </c>
      <c r="E241" s="11">
        <f>E242+E244</f>
        <v>1918388.73</v>
      </c>
      <c r="F241" s="16"/>
      <c r="G241" s="209">
        <f t="shared" si="17"/>
        <v>424.81661296047275</v>
      </c>
    </row>
    <row r="242" spans="1:7" ht="17.25" customHeight="1" x14ac:dyDescent="0.3">
      <c r="A242" s="1" t="s">
        <v>358</v>
      </c>
      <c r="B242" s="13" t="s">
        <v>355</v>
      </c>
      <c r="C242" s="28">
        <f t="shared" ref="C242:D242" si="19">C243</f>
        <v>112563.86</v>
      </c>
      <c r="D242" s="28">
        <f t="shared" si="19"/>
        <v>0</v>
      </c>
      <c r="E242" s="12">
        <f>E243</f>
        <v>1279245.8999999999</v>
      </c>
      <c r="F242" s="15"/>
      <c r="G242" s="208">
        <f t="shared" si="17"/>
        <v>1136.4623601216233</v>
      </c>
    </row>
    <row r="243" spans="1:7" x14ac:dyDescent="0.3">
      <c r="A243" s="1" t="s">
        <v>359</v>
      </c>
      <c r="B243" s="13" t="s">
        <v>356</v>
      </c>
      <c r="C243" s="28">
        <v>112563.86</v>
      </c>
      <c r="D243" s="12">
        <v>0</v>
      </c>
      <c r="E243" s="12">
        <v>1279245.8999999999</v>
      </c>
      <c r="F243" s="15"/>
      <c r="G243" s="208">
        <f t="shared" si="17"/>
        <v>1136.4623601216233</v>
      </c>
    </row>
    <row r="244" spans="1:7" x14ac:dyDescent="0.3">
      <c r="A244" s="1" t="s">
        <v>605</v>
      </c>
      <c r="B244" s="13" t="s">
        <v>607</v>
      </c>
      <c r="C244" s="28">
        <f t="shared" ref="C244:D244" si="20">C245</f>
        <v>339016.58</v>
      </c>
      <c r="D244" s="28">
        <f t="shared" si="20"/>
        <v>0</v>
      </c>
      <c r="E244" s="12">
        <f>E245</f>
        <v>639142.82999999996</v>
      </c>
      <c r="F244" s="15"/>
      <c r="G244" s="208">
        <f t="shared" si="17"/>
        <v>188.52848730879177</v>
      </c>
    </row>
    <row r="245" spans="1:7" x14ac:dyDescent="0.3">
      <c r="A245" s="1" t="s">
        <v>606</v>
      </c>
      <c r="B245" s="13" t="s">
        <v>608</v>
      </c>
      <c r="C245" s="28">
        <v>339016.58</v>
      </c>
      <c r="D245" s="12">
        <v>0</v>
      </c>
      <c r="E245" s="12">
        <v>639142.82999999996</v>
      </c>
      <c r="F245" s="15"/>
      <c r="G245" s="208">
        <f t="shared" si="17"/>
        <v>188.52848730879177</v>
      </c>
    </row>
    <row r="246" spans="1:7" x14ac:dyDescent="0.3">
      <c r="A246" s="17" t="s">
        <v>275</v>
      </c>
      <c r="B246" s="18" t="s">
        <v>134</v>
      </c>
      <c r="C246" s="80">
        <f>C248+C256+C394+C431+C473+C478+C481+C484+C503</f>
        <v>19936929441.130001</v>
      </c>
      <c r="D246" s="11">
        <f>D248+D256+D394+D431+D473+D478+D481+D484+D503</f>
        <v>41663185291.370003</v>
      </c>
      <c r="E246" s="11">
        <f>E248+E256+E394+E431+E473+E478+E481+E484+E503</f>
        <v>22825977145.100002</v>
      </c>
      <c r="F246" s="16">
        <f t="shared" ref="F246:F345" si="21">E246/D246*100</f>
        <v>54.786922760387483</v>
      </c>
      <c r="G246" s="209">
        <f t="shared" si="17"/>
        <v>114.4909360917428</v>
      </c>
    </row>
    <row r="247" spans="1:7" ht="31.2" x14ac:dyDescent="0.3">
      <c r="A247" s="17" t="s">
        <v>276</v>
      </c>
      <c r="B247" s="18" t="s">
        <v>135</v>
      </c>
      <c r="C247" s="80">
        <f>C248+C256+C394+C431</f>
        <v>19750958149.140003</v>
      </c>
      <c r="D247" s="11">
        <f>D248+D256+D394+D431</f>
        <v>41394421133</v>
      </c>
      <c r="E247" s="11">
        <f>E248+E256+E394+E431</f>
        <v>22828201988.52</v>
      </c>
      <c r="F247" s="16">
        <f t="shared" si="21"/>
        <v>55.148015997549862</v>
      </c>
      <c r="G247" s="209">
        <f t="shared" si="17"/>
        <v>115.58022560801176</v>
      </c>
    </row>
    <row r="248" spans="1:7" x14ac:dyDescent="0.3">
      <c r="A248" s="17" t="s">
        <v>277</v>
      </c>
      <c r="B248" s="18" t="s">
        <v>1</v>
      </c>
      <c r="C248" s="206">
        <f t="shared" ref="C248:D248" si="22">C249+C251+C253+C255</f>
        <v>8554492300</v>
      </c>
      <c r="D248" s="206">
        <f t="shared" si="22"/>
        <v>18069907800</v>
      </c>
      <c r="E248" s="11">
        <f>E249+E251+E253+E255</f>
        <v>12639737400</v>
      </c>
      <c r="F248" s="16">
        <f t="shared" si="21"/>
        <v>69.94909736064065</v>
      </c>
      <c r="G248" s="209">
        <f t="shared" si="17"/>
        <v>147.75555295081625</v>
      </c>
    </row>
    <row r="249" spans="1:7" ht="16.5" customHeight="1" x14ac:dyDescent="0.3">
      <c r="A249" s="1" t="s">
        <v>426</v>
      </c>
      <c r="B249" s="13" t="s">
        <v>360</v>
      </c>
      <c r="C249" s="28">
        <f>C250</f>
        <v>7360104000</v>
      </c>
      <c r="D249" s="12">
        <f>D250</f>
        <v>14720203700</v>
      </c>
      <c r="E249" s="12">
        <f>E250</f>
        <v>8029202200</v>
      </c>
      <c r="F249" s="15">
        <f t="shared" si="21"/>
        <v>54.545455780615313</v>
      </c>
      <c r="G249" s="208">
        <f t="shared" si="17"/>
        <v>109.09087969409129</v>
      </c>
    </row>
    <row r="250" spans="1:7" ht="31.2" x14ac:dyDescent="0.3">
      <c r="A250" s="1" t="s">
        <v>278</v>
      </c>
      <c r="B250" s="2" t="s">
        <v>2</v>
      </c>
      <c r="C250" s="28">
        <v>7360104000</v>
      </c>
      <c r="D250" s="12">
        <v>14720203700</v>
      </c>
      <c r="E250" s="12">
        <v>8029202200</v>
      </c>
      <c r="F250" s="15">
        <f t="shared" si="21"/>
        <v>54.545455780615313</v>
      </c>
      <c r="G250" s="208">
        <f t="shared" si="17"/>
        <v>109.09087969409129</v>
      </c>
    </row>
    <row r="251" spans="1:7" ht="19.2" customHeight="1" x14ac:dyDescent="0.3">
      <c r="A251" s="1" t="s">
        <v>794</v>
      </c>
      <c r="B251" s="2" t="s">
        <v>792</v>
      </c>
      <c r="C251" s="28">
        <f>C252</f>
        <v>0</v>
      </c>
      <c r="D251" s="12">
        <f>D252</f>
        <v>2088223100</v>
      </c>
      <c r="E251" s="12">
        <f>E252</f>
        <v>3761053100</v>
      </c>
      <c r="F251" s="15">
        <f t="shared" si="21"/>
        <v>180.10781989721309</v>
      </c>
      <c r="G251" s="208"/>
    </row>
    <row r="252" spans="1:7" ht="31.2" x14ac:dyDescent="0.3">
      <c r="A252" s="1" t="s">
        <v>795</v>
      </c>
      <c r="B252" s="2" t="s">
        <v>793</v>
      </c>
      <c r="C252" s="28">
        <v>0</v>
      </c>
      <c r="D252" s="12">
        <v>2088223100</v>
      </c>
      <c r="E252" s="12">
        <v>3761053100</v>
      </c>
      <c r="F252" s="15">
        <f t="shared" si="21"/>
        <v>180.10781989721309</v>
      </c>
      <c r="G252" s="208"/>
    </row>
    <row r="253" spans="1:7" ht="31.2" x14ac:dyDescent="0.3">
      <c r="A253" s="1" t="s">
        <v>362</v>
      </c>
      <c r="B253" s="2" t="s">
        <v>361</v>
      </c>
      <c r="C253" s="28">
        <f>C254</f>
        <v>534036000</v>
      </c>
      <c r="D253" s="12">
        <f>D254</f>
        <v>1261481000</v>
      </c>
      <c r="E253" s="12">
        <f>E254</f>
        <v>688080300</v>
      </c>
      <c r="F253" s="15">
        <f t="shared" si="21"/>
        <v>54.545435087805529</v>
      </c>
      <c r="G253" s="208">
        <f t="shared" si="17"/>
        <v>128.84530256387211</v>
      </c>
    </row>
    <row r="254" spans="1:7" ht="46.8" x14ac:dyDescent="0.3">
      <c r="A254" s="1" t="s">
        <v>279</v>
      </c>
      <c r="B254" s="2" t="s">
        <v>3</v>
      </c>
      <c r="C254" s="28">
        <v>534036000</v>
      </c>
      <c r="D254" s="12">
        <v>1261481000</v>
      </c>
      <c r="E254" s="12">
        <v>688080300</v>
      </c>
      <c r="F254" s="15">
        <f t="shared" si="21"/>
        <v>54.545435087805529</v>
      </c>
      <c r="G254" s="208">
        <f t="shared" si="17"/>
        <v>128.84530256387211</v>
      </c>
    </row>
    <row r="255" spans="1:7" ht="46.8" x14ac:dyDescent="0.3">
      <c r="A255" s="1" t="s">
        <v>959</v>
      </c>
      <c r="B255" s="2" t="s">
        <v>958</v>
      </c>
      <c r="C255" s="28">
        <v>660352300</v>
      </c>
      <c r="D255" s="12">
        <v>0</v>
      </c>
      <c r="E255" s="12">
        <v>161401800</v>
      </c>
      <c r="F255" s="15"/>
      <c r="G255" s="208">
        <f t="shared" si="17"/>
        <v>24.441771460476474</v>
      </c>
    </row>
    <row r="256" spans="1:7" ht="31.2" x14ac:dyDescent="0.3">
      <c r="A256" s="17" t="s">
        <v>280</v>
      </c>
      <c r="B256" s="18" t="s">
        <v>136</v>
      </c>
      <c r="C256" s="80">
        <f>C257+C259+C261+C263+C265+C267+C268+C269+C271+C273+C275+C277+C279+C281+C283+C286+C288+C290+C292+C294+C296+C298+C300+C302+C304+C306+C308+C310+C312+C314+C315+C317+C319+C320+C322+C324+C326+C328+C330+C332+C333+C334+C335+C337+C339+C341+C343+C345+C347+C349+C351+C353+C355+C356+C358+C360+C362+C363+C365+C367+C369+C370+C372+C374+C376+C378+C380+C382+C384+C386+C388+C390+C392</f>
        <v>5795535445.7100019</v>
      </c>
      <c r="D256" s="11">
        <f>D257+D259+D261+D263+D265+D267+D268+D269+D271+D273+D275+D279+D281+D283+D288+D290+D294+D296+D298+D300+D302+D304+D306+D308+D310+D312+D314+D317+D319+D320+D324+D326+D328+D330+D332+D333+D334+D335+D337+D341+D343+D345+D347+D349+D351+D353+D355+D356+D358+D360+D363+D365+D367+D369+D370+D372+D374+D376+D378+D380+D382+D384+D386+D388+D390</f>
        <v>13150648900</v>
      </c>
      <c r="E256" s="11">
        <f>E257+E259+E261+E263+E265+E267+E268+E269+E271+E273+E275+E279+E281+E283+E285+E288+E290+E294+E296+E298+E300+E302+E304+E306+E308+E310+E312+E314+E317+E319+E320+E324+E326+E328+E330+E332+E333+E334+E335+E337+E341+E343+E345+E347+E349+E351+E353+E355+E356+E358+E360+E363+E365+E367+E369+E370+E372+E374+E376+E378+E380+E382+E384+E386+E388+E390</f>
        <v>5943675926.2200012</v>
      </c>
      <c r="F256" s="16">
        <f t="shared" si="21"/>
        <v>45.196826190227021</v>
      </c>
      <c r="G256" s="209">
        <f t="shared" si="17"/>
        <v>102.55611378616717</v>
      </c>
    </row>
    <row r="257" spans="1:7" x14ac:dyDescent="0.3">
      <c r="A257" s="1" t="s">
        <v>798</v>
      </c>
      <c r="B257" s="2" t="s">
        <v>796</v>
      </c>
      <c r="C257" s="28">
        <f>C258</f>
        <v>0</v>
      </c>
      <c r="D257" s="12">
        <f>D258</f>
        <v>274424000</v>
      </c>
      <c r="E257" s="12">
        <f>E258</f>
        <v>185391139.44</v>
      </c>
      <c r="F257" s="15">
        <f t="shared" si="21"/>
        <v>67.556459872314377</v>
      </c>
      <c r="G257" s="208"/>
    </row>
    <row r="258" spans="1:7" ht="31.2" x14ac:dyDescent="0.3">
      <c r="A258" s="1" t="s">
        <v>799</v>
      </c>
      <c r="B258" s="2" t="s">
        <v>797</v>
      </c>
      <c r="C258" s="28">
        <v>0</v>
      </c>
      <c r="D258" s="12">
        <v>274424000</v>
      </c>
      <c r="E258" s="12">
        <v>185391139.44</v>
      </c>
      <c r="F258" s="15">
        <f t="shared" si="21"/>
        <v>67.556459872314377</v>
      </c>
      <c r="G258" s="208"/>
    </row>
    <row r="259" spans="1:7" ht="31.2" x14ac:dyDescent="0.3">
      <c r="A259" s="1" t="s">
        <v>630</v>
      </c>
      <c r="B259" s="2" t="s">
        <v>632</v>
      </c>
      <c r="C259" s="28">
        <f>C260</f>
        <v>49493591.259999998</v>
      </c>
      <c r="D259" s="12">
        <f>D260</f>
        <v>281804200</v>
      </c>
      <c r="E259" s="12">
        <f>E260</f>
        <v>65241366.799999997</v>
      </c>
      <c r="F259" s="15">
        <f t="shared" si="21"/>
        <v>23.151311016656244</v>
      </c>
      <c r="G259" s="208">
        <f t="shared" si="17"/>
        <v>131.81780739504981</v>
      </c>
    </row>
    <row r="260" spans="1:7" ht="46.8" x14ac:dyDescent="0.3">
      <c r="A260" s="1" t="s">
        <v>631</v>
      </c>
      <c r="B260" s="2" t="s">
        <v>633</v>
      </c>
      <c r="C260" s="28">
        <v>49493591.259999998</v>
      </c>
      <c r="D260" s="12">
        <v>281804200</v>
      </c>
      <c r="E260" s="12">
        <v>65241366.799999997</v>
      </c>
      <c r="F260" s="15">
        <f t="shared" si="21"/>
        <v>23.151311016656244</v>
      </c>
      <c r="G260" s="208">
        <f t="shared" si="17"/>
        <v>131.81780739504981</v>
      </c>
    </row>
    <row r="261" spans="1:7" ht="31.2" x14ac:dyDescent="0.3">
      <c r="A261" s="1" t="s">
        <v>800</v>
      </c>
      <c r="B261" s="2" t="s">
        <v>802</v>
      </c>
      <c r="C261" s="28">
        <f>C262</f>
        <v>0</v>
      </c>
      <c r="D261" s="12">
        <f>D262</f>
        <v>14946600</v>
      </c>
      <c r="E261" s="12">
        <f>E262</f>
        <v>14946600</v>
      </c>
      <c r="F261" s="15">
        <f t="shared" si="21"/>
        <v>100</v>
      </c>
      <c r="G261" s="208"/>
    </row>
    <row r="262" spans="1:7" ht="31.2" x14ac:dyDescent="0.3">
      <c r="A262" s="1" t="s">
        <v>801</v>
      </c>
      <c r="B262" s="2" t="s">
        <v>803</v>
      </c>
      <c r="C262" s="28">
        <v>0</v>
      </c>
      <c r="D262" s="12">
        <v>14946600</v>
      </c>
      <c r="E262" s="12">
        <v>14946600</v>
      </c>
      <c r="F262" s="15">
        <f t="shared" si="21"/>
        <v>100</v>
      </c>
      <c r="G262" s="208"/>
    </row>
    <row r="263" spans="1:7" ht="31.2" x14ac:dyDescent="0.3">
      <c r="A263" s="1" t="s">
        <v>634</v>
      </c>
      <c r="B263" s="2" t="s">
        <v>636</v>
      </c>
      <c r="C263" s="28">
        <f>C264</f>
        <v>0</v>
      </c>
      <c r="D263" s="12">
        <f>D264</f>
        <v>4096700</v>
      </c>
      <c r="E263" s="12">
        <f>E264</f>
        <v>0</v>
      </c>
      <c r="F263" s="15">
        <f t="shared" si="21"/>
        <v>0</v>
      </c>
      <c r="G263" s="208"/>
    </row>
    <row r="264" spans="1:7" ht="31.2" x14ac:dyDescent="0.3">
      <c r="A264" s="1" t="s">
        <v>635</v>
      </c>
      <c r="B264" s="2" t="s">
        <v>637</v>
      </c>
      <c r="C264" s="28">
        <v>0</v>
      </c>
      <c r="D264" s="12">
        <v>4096700</v>
      </c>
      <c r="E264" s="12">
        <v>0</v>
      </c>
      <c r="F264" s="15">
        <f t="shared" si="21"/>
        <v>0</v>
      </c>
      <c r="G264" s="208"/>
    </row>
    <row r="265" spans="1:7" ht="31.2" x14ac:dyDescent="0.3">
      <c r="A265" s="1" t="s">
        <v>363</v>
      </c>
      <c r="B265" s="2" t="s">
        <v>804</v>
      </c>
      <c r="C265" s="28">
        <f>C266</f>
        <v>4119399.53</v>
      </c>
      <c r="D265" s="12">
        <f>D266</f>
        <v>6246700</v>
      </c>
      <c r="E265" s="12">
        <f>E266</f>
        <v>6246700</v>
      </c>
      <c r="F265" s="15">
        <f t="shared" si="21"/>
        <v>100</v>
      </c>
      <c r="G265" s="208">
        <f t="shared" ref="G261:G324" si="23">E265/C265*100</f>
        <v>151.64103298327075</v>
      </c>
    </row>
    <row r="266" spans="1:7" ht="31.2" x14ac:dyDescent="0.3">
      <c r="A266" s="1" t="s">
        <v>281</v>
      </c>
      <c r="B266" s="2" t="s">
        <v>805</v>
      </c>
      <c r="C266" s="28">
        <v>4119399.53</v>
      </c>
      <c r="D266" s="12">
        <v>6246700</v>
      </c>
      <c r="E266" s="12">
        <v>6246700</v>
      </c>
      <c r="F266" s="15">
        <f t="shared" si="21"/>
        <v>100</v>
      </c>
      <c r="G266" s="208">
        <f t="shared" si="23"/>
        <v>151.64103298327075</v>
      </c>
    </row>
    <row r="267" spans="1:7" ht="50.25" customHeight="1" x14ac:dyDescent="0.3">
      <c r="A267" s="1" t="s">
        <v>282</v>
      </c>
      <c r="B267" s="2" t="s">
        <v>4</v>
      </c>
      <c r="C267" s="28">
        <v>79584778.599999994</v>
      </c>
      <c r="D267" s="12">
        <v>86216500</v>
      </c>
      <c r="E267" s="12">
        <v>86213977.109999999</v>
      </c>
      <c r="F267" s="15">
        <f t="shared" si="21"/>
        <v>99.997073773581619</v>
      </c>
      <c r="G267" s="208">
        <f t="shared" si="23"/>
        <v>108.32973167308654</v>
      </c>
    </row>
    <row r="268" spans="1:7" ht="46.8" x14ac:dyDescent="0.3">
      <c r="A268" s="1" t="s">
        <v>283</v>
      </c>
      <c r="B268" s="2" t="s">
        <v>141</v>
      </c>
      <c r="C268" s="28">
        <v>355906759.23000002</v>
      </c>
      <c r="D268" s="12">
        <v>678139000</v>
      </c>
      <c r="E268" s="12">
        <v>318845132.13</v>
      </c>
      <c r="F268" s="15">
        <f t="shared" si="21"/>
        <v>47.017666308824587</v>
      </c>
      <c r="G268" s="208">
        <f t="shared" si="23"/>
        <v>89.586703219634714</v>
      </c>
    </row>
    <row r="269" spans="1:7" ht="62.4" x14ac:dyDescent="0.3">
      <c r="A269" s="1" t="s">
        <v>364</v>
      </c>
      <c r="B269" s="2" t="s">
        <v>365</v>
      </c>
      <c r="C269" s="28">
        <f>C270</f>
        <v>518880</v>
      </c>
      <c r="D269" s="12">
        <f>D270</f>
        <v>2068000</v>
      </c>
      <c r="E269" s="12">
        <f>E270</f>
        <v>526400</v>
      </c>
      <c r="F269" s="15">
        <f t="shared" si="21"/>
        <v>25.454545454545453</v>
      </c>
      <c r="G269" s="208">
        <f t="shared" si="23"/>
        <v>101.44927536231884</v>
      </c>
    </row>
    <row r="270" spans="1:7" ht="69.599999999999994" customHeight="1" x14ac:dyDescent="0.3">
      <c r="A270" s="1" t="s">
        <v>284</v>
      </c>
      <c r="B270" s="2" t="s">
        <v>5</v>
      </c>
      <c r="C270" s="28">
        <v>518880</v>
      </c>
      <c r="D270" s="12">
        <v>2068000</v>
      </c>
      <c r="E270" s="12">
        <v>526400</v>
      </c>
      <c r="F270" s="15">
        <f t="shared" si="21"/>
        <v>25.454545454545453</v>
      </c>
      <c r="G270" s="208">
        <f t="shared" si="23"/>
        <v>101.44927536231884</v>
      </c>
    </row>
    <row r="271" spans="1:7" ht="46.8" x14ac:dyDescent="0.3">
      <c r="A271" s="1" t="s">
        <v>366</v>
      </c>
      <c r="B271" s="2" t="s">
        <v>806</v>
      </c>
      <c r="C271" s="28">
        <f>C272</f>
        <v>4406053.0999999996</v>
      </c>
      <c r="D271" s="12">
        <f>D272</f>
        <v>24778900</v>
      </c>
      <c r="E271" s="12">
        <f>E272</f>
        <v>5523509.1799999997</v>
      </c>
      <c r="F271" s="15">
        <f t="shared" si="21"/>
        <v>22.29117991516976</v>
      </c>
      <c r="G271" s="208">
        <f t="shared" si="23"/>
        <v>125.36183869413648</v>
      </c>
    </row>
    <row r="272" spans="1:7" ht="62.4" x14ac:dyDescent="0.3">
      <c r="A272" s="1" t="s">
        <v>285</v>
      </c>
      <c r="B272" s="2" t="s">
        <v>807</v>
      </c>
      <c r="C272" s="28">
        <v>4406053.0999999996</v>
      </c>
      <c r="D272" s="12">
        <v>24778900</v>
      </c>
      <c r="E272" s="12">
        <v>5523509.1799999997</v>
      </c>
      <c r="F272" s="15">
        <f t="shared" si="21"/>
        <v>22.29117991516976</v>
      </c>
      <c r="G272" s="208">
        <f t="shared" si="23"/>
        <v>125.36183869413648</v>
      </c>
    </row>
    <row r="273" spans="1:7" ht="46.8" x14ac:dyDescent="0.3">
      <c r="A273" s="1" t="s">
        <v>367</v>
      </c>
      <c r="B273" s="2" t="s">
        <v>808</v>
      </c>
      <c r="C273" s="28">
        <f>C274</f>
        <v>67596899.969999999</v>
      </c>
      <c r="D273" s="12">
        <f>D274</f>
        <v>54913000</v>
      </c>
      <c r="E273" s="12">
        <f>E274</f>
        <v>27456500</v>
      </c>
      <c r="F273" s="15">
        <f t="shared" si="21"/>
        <v>50</v>
      </c>
      <c r="G273" s="208">
        <f t="shared" si="23"/>
        <v>40.617986937545055</v>
      </c>
    </row>
    <row r="274" spans="1:7" ht="50.4" customHeight="1" x14ac:dyDescent="0.3">
      <c r="A274" s="1" t="s">
        <v>286</v>
      </c>
      <c r="B274" s="2" t="s">
        <v>809</v>
      </c>
      <c r="C274" s="28">
        <v>67596899.969999999</v>
      </c>
      <c r="D274" s="12">
        <v>54913000</v>
      </c>
      <c r="E274" s="12">
        <v>27456500</v>
      </c>
      <c r="F274" s="15">
        <f t="shared" si="21"/>
        <v>50</v>
      </c>
      <c r="G274" s="208">
        <f t="shared" si="23"/>
        <v>40.617986937545055</v>
      </c>
    </row>
    <row r="275" spans="1:7" ht="82.8" customHeight="1" x14ac:dyDescent="0.3">
      <c r="A275" s="1" t="s">
        <v>368</v>
      </c>
      <c r="B275" s="2" t="s">
        <v>572</v>
      </c>
      <c r="C275" s="28">
        <f>C276</f>
        <v>5405000</v>
      </c>
      <c r="D275" s="12">
        <f>D276</f>
        <v>53345000</v>
      </c>
      <c r="E275" s="12">
        <f>E276</f>
        <v>7742155.0800000001</v>
      </c>
      <c r="F275" s="15">
        <f t="shared" si="21"/>
        <v>14.513365976192707</v>
      </c>
      <c r="G275" s="208">
        <f t="shared" si="23"/>
        <v>143.24061202590195</v>
      </c>
    </row>
    <row r="276" spans="1:7" s="8" customFormat="1" ht="81" customHeight="1" x14ac:dyDescent="0.3">
      <c r="A276" s="1" t="s">
        <v>287</v>
      </c>
      <c r="B276" s="2" t="s">
        <v>573</v>
      </c>
      <c r="C276" s="28">
        <v>5405000</v>
      </c>
      <c r="D276" s="12">
        <v>53345000</v>
      </c>
      <c r="E276" s="12">
        <v>7742155.0800000001</v>
      </c>
      <c r="F276" s="15">
        <f t="shared" si="21"/>
        <v>14.513365976192707</v>
      </c>
      <c r="G276" s="208">
        <f t="shared" si="23"/>
        <v>143.24061202590195</v>
      </c>
    </row>
    <row r="277" spans="1:7" s="79" customFormat="1" ht="62.4" x14ac:dyDescent="0.3">
      <c r="A277" s="83" t="s">
        <v>1025</v>
      </c>
      <c r="B277" s="84" t="s">
        <v>1026</v>
      </c>
      <c r="C277" s="81">
        <f>C278</f>
        <v>124244700</v>
      </c>
      <c r="D277" s="81">
        <v>0</v>
      </c>
      <c r="E277" s="81">
        <v>0</v>
      </c>
      <c r="F277" s="82"/>
      <c r="G277" s="208">
        <f t="shared" si="23"/>
        <v>0</v>
      </c>
    </row>
    <row r="278" spans="1:7" s="79" customFormat="1" ht="78" x14ac:dyDescent="0.3">
      <c r="A278" s="83" t="s">
        <v>1027</v>
      </c>
      <c r="B278" s="84" t="s">
        <v>1028</v>
      </c>
      <c r="C278" s="81">
        <v>124244700</v>
      </c>
      <c r="D278" s="81">
        <v>0</v>
      </c>
      <c r="E278" s="81">
        <v>0</v>
      </c>
      <c r="F278" s="82"/>
      <c r="G278" s="208">
        <f t="shared" si="23"/>
        <v>0</v>
      </c>
    </row>
    <row r="279" spans="1:7" s="8" customFormat="1" ht="62.4" x14ac:dyDescent="0.3">
      <c r="A279" s="1" t="s">
        <v>812</v>
      </c>
      <c r="B279" s="2" t="s">
        <v>810</v>
      </c>
      <c r="C279" s="28">
        <f>C280</f>
        <v>0</v>
      </c>
      <c r="D279" s="12">
        <f>D280</f>
        <v>700900</v>
      </c>
      <c r="E279" s="12">
        <f>E280</f>
        <v>696129.78</v>
      </c>
      <c r="F279" s="15">
        <f t="shared" si="21"/>
        <v>99.31941503780854</v>
      </c>
      <c r="G279" s="208"/>
    </row>
    <row r="280" spans="1:7" s="8" customFormat="1" ht="78" x14ac:dyDescent="0.3">
      <c r="A280" s="1" t="s">
        <v>813</v>
      </c>
      <c r="B280" s="2" t="s">
        <v>811</v>
      </c>
      <c r="C280" s="28">
        <v>0</v>
      </c>
      <c r="D280" s="12">
        <v>700900</v>
      </c>
      <c r="E280" s="12">
        <v>696129.78</v>
      </c>
      <c r="F280" s="15">
        <f t="shared" si="21"/>
        <v>99.31941503780854</v>
      </c>
      <c r="G280" s="208"/>
    </row>
    <row r="281" spans="1:7" s="8" customFormat="1" ht="62.4" x14ac:dyDescent="0.3">
      <c r="A281" s="1" t="s">
        <v>814</v>
      </c>
      <c r="B281" s="2" t="s">
        <v>816</v>
      </c>
      <c r="C281" s="28">
        <f>C282</f>
        <v>0</v>
      </c>
      <c r="D281" s="12">
        <f>D282</f>
        <v>171944800</v>
      </c>
      <c r="E281" s="12">
        <f>E282</f>
        <v>29710089.52</v>
      </c>
      <c r="F281" s="15">
        <f t="shared" si="21"/>
        <v>17.278853166830284</v>
      </c>
      <c r="G281" s="208"/>
    </row>
    <row r="282" spans="1:7" s="8" customFormat="1" ht="62.4" x14ac:dyDescent="0.3">
      <c r="A282" s="1" t="s">
        <v>815</v>
      </c>
      <c r="B282" s="2" t="s">
        <v>817</v>
      </c>
      <c r="C282" s="28">
        <v>0</v>
      </c>
      <c r="D282" s="12">
        <v>171944800</v>
      </c>
      <c r="E282" s="12">
        <v>29710089.52</v>
      </c>
      <c r="F282" s="15">
        <f t="shared" si="21"/>
        <v>17.278853166830284</v>
      </c>
      <c r="G282" s="208"/>
    </row>
    <row r="283" spans="1:7" s="8" customFormat="1" ht="46.8" x14ac:dyDescent="0.3">
      <c r="A283" s="1" t="s">
        <v>818</v>
      </c>
      <c r="B283" s="2" t="s">
        <v>820</v>
      </c>
      <c r="C283" s="28">
        <f>C284</f>
        <v>0</v>
      </c>
      <c r="D283" s="12">
        <f>D284</f>
        <v>80139200</v>
      </c>
      <c r="E283" s="12">
        <f>E284</f>
        <v>45613962.579999998</v>
      </c>
      <c r="F283" s="15">
        <f t="shared" si="21"/>
        <v>56.918415182582308</v>
      </c>
      <c r="G283" s="208"/>
    </row>
    <row r="284" spans="1:7" s="8" customFormat="1" ht="46.8" x14ac:dyDescent="0.3">
      <c r="A284" s="1" t="s">
        <v>819</v>
      </c>
      <c r="B284" s="2" t="s">
        <v>821</v>
      </c>
      <c r="C284" s="28">
        <v>0</v>
      </c>
      <c r="D284" s="12">
        <v>80139200</v>
      </c>
      <c r="E284" s="12">
        <v>45613962.579999998</v>
      </c>
      <c r="F284" s="15">
        <f t="shared" si="21"/>
        <v>56.918415182582308</v>
      </c>
      <c r="G284" s="208"/>
    </row>
    <row r="285" spans="1:7" s="8" customFormat="1" ht="81.599999999999994" customHeight="1" x14ac:dyDescent="0.3">
      <c r="A285" s="1" t="s">
        <v>961</v>
      </c>
      <c r="B285" s="2" t="s">
        <v>960</v>
      </c>
      <c r="C285" s="28">
        <v>0</v>
      </c>
      <c r="D285" s="12">
        <v>0</v>
      </c>
      <c r="E285" s="12">
        <v>483458.43</v>
      </c>
      <c r="F285" s="15"/>
      <c r="G285" s="208"/>
    </row>
    <row r="286" spans="1:7" s="85" customFormat="1" ht="46.8" x14ac:dyDescent="0.3">
      <c r="A286" s="88" t="s">
        <v>1029</v>
      </c>
      <c r="B286" s="89" t="s">
        <v>1030</v>
      </c>
      <c r="C286" s="86">
        <f>C287</f>
        <v>23610800</v>
      </c>
      <c r="D286" s="91">
        <v>0</v>
      </c>
      <c r="E286" s="91">
        <v>0</v>
      </c>
      <c r="F286" s="87"/>
      <c r="G286" s="208">
        <f t="shared" si="23"/>
        <v>0</v>
      </c>
    </row>
    <row r="287" spans="1:7" s="85" customFormat="1" ht="46.8" x14ac:dyDescent="0.3">
      <c r="A287" s="88" t="s">
        <v>1031</v>
      </c>
      <c r="B287" s="89" t="s">
        <v>1032</v>
      </c>
      <c r="C287" s="86">
        <v>23610800</v>
      </c>
      <c r="D287" s="91">
        <v>0</v>
      </c>
      <c r="E287" s="91">
        <v>0</v>
      </c>
      <c r="F287" s="87"/>
      <c r="G287" s="208">
        <f t="shared" si="23"/>
        <v>0</v>
      </c>
    </row>
    <row r="288" spans="1:7" s="8" customFormat="1" x14ac:dyDescent="0.3">
      <c r="A288" s="1" t="s">
        <v>369</v>
      </c>
      <c r="B288" s="2" t="s">
        <v>370</v>
      </c>
      <c r="C288" s="28">
        <f>C289</f>
        <v>15313891.310000001</v>
      </c>
      <c r="D288" s="12">
        <f>D289</f>
        <v>46456000</v>
      </c>
      <c r="E288" s="12">
        <f>E289</f>
        <v>24370233.719999999</v>
      </c>
      <c r="F288" s="15">
        <f t="shared" si="21"/>
        <v>52.458743154813156</v>
      </c>
      <c r="G288" s="208">
        <f t="shared" si="23"/>
        <v>159.13808728736495</v>
      </c>
    </row>
    <row r="289" spans="1:7" s="8" customFormat="1" ht="31.2" x14ac:dyDescent="0.3">
      <c r="A289" s="1" t="s">
        <v>288</v>
      </c>
      <c r="B289" s="2" t="s">
        <v>152</v>
      </c>
      <c r="C289" s="28">
        <v>15313891.310000001</v>
      </c>
      <c r="D289" s="12">
        <v>46456000</v>
      </c>
      <c r="E289" s="12">
        <v>24370233.719999999</v>
      </c>
      <c r="F289" s="15">
        <f t="shared" si="21"/>
        <v>52.458743154813156</v>
      </c>
      <c r="G289" s="208">
        <f t="shared" si="23"/>
        <v>159.13808728736495</v>
      </c>
    </row>
    <row r="290" spans="1:7" s="8" customFormat="1" ht="31.2" x14ac:dyDescent="0.3">
      <c r="A290" s="1" t="s">
        <v>371</v>
      </c>
      <c r="B290" s="2" t="s">
        <v>372</v>
      </c>
      <c r="C290" s="28">
        <f>C291</f>
        <v>10997490</v>
      </c>
      <c r="D290" s="12">
        <f>D291</f>
        <v>14987600</v>
      </c>
      <c r="E290" s="12">
        <f>E291</f>
        <v>12661909.92</v>
      </c>
      <c r="F290" s="15">
        <f t="shared" si="21"/>
        <v>84.482571725960128</v>
      </c>
      <c r="G290" s="208">
        <f t="shared" si="23"/>
        <v>115.13454360949635</v>
      </c>
    </row>
    <row r="291" spans="1:7" s="8" customFormat="1" ht="31.2" x14ac:dyDescent="0.3">
      <c r="A291" s="1" t="s">
        <v>289</v>
      </c>
      <c r="B291" s="2" t="s">
        <v>6</v>
      </c>
      <c r="C291" s="28">
        <v>10997490</v>
      </c>
      <c r="D291" s="12">
        <v>14987600</v>
      </c>
      <c r="E291" s="12">
        <v>12661909.92</v>
      </c>
      <c r="F291" s="15">
        <f t="shared" si="21"/>
        <v>84.482571725960128</v>
      </c>
      <c r="G291" s="208">
        <f t="shared" si="23"/>
        <v>115.13454360949635</v>
      </c>
    </row>
    <row r="292" spans="1:7" s="90" customFormat="1" ht="33" customHeight="1" x14ac:dyDescent="0.3">
      <c r="A292" s="93" t="s">
        <v>1033</v>
      </c>
      <c r="B292" s="98" t="s">
        <v>1036</v>
      </c>
      <c r="C292" s="91">
        <f>C293</f>
        <v>1140480.99</v>
      </c>
      <c r="D292" s="96">
        <v>0</v>
      </c>
      <c r="E292" s="96">
        <v>0</v>
      </c>
      <c r="F292" s="92"/>
      <c r="G292" s="208">
        <f t="shared" si="23"/>
        <v>0</v>
      </c>
    </row>
    <row r="293" spans="1:7" s="90" customFormat="1" ht="50.4" customHeight="1" x14ac:dyDescent="0.3">
      <c r="A293" s="93" t="s">
        <v>1034</v>
      </c>
      <c r="B293" s="94" t="s">
        <v>1035</v>
      </c>
      <c r="C293" s="91">
        <v>1140480.99</v>
      </c>
      <c r="D293" s="96">
        <v>0</v>
      </c>
      <c r="E293" s="96">
        <v>0</v>
      </c>
      <c r="F293" s="92"/>
      <c r="G293" s="208">
        <f t="shared" si="23"/>
        <v>0</v>
      </c>
    </row>
    <row r="294" spans="1:7" s="8" customFormat="1" ht="46.8" x14ac:dyDescent="0.3">
      <c r="A294" s="1" t="s">
        <v>822</v>
      </c>
      <c r="B294" s="2" t="s">
        <v>824</v>
      </c>
      <c r="C294" s="28">
        <f>C295</f>
        <v>0</v>
      </c>
      <c r="D294" s="12">
        <f>D295</f>
        <v>149882100</v>
      </c>
      <c r="E294" s="12">
        <f>E295</f>
        <v>24823388.079999998</v>
      </c>
      <c r="F294" s="15">
        <f t="shared" si="21"/>
        <v>16.56194307392277</v>
      </c>
      <c r="G294" s="208"/>
    </row>
    <row r="295" spans="1:7" s="8" customFormat="1" ht="46.8" x14ac:dyDescent="0.3">
      <c r="A295" s="1" t="s">
        <v>823</v>
      </c>
      <c r="B295" s="2" t="s">
        <v>825</v>
      </c>
      <c r="C295" s="28">
        <v>0</v>
      </c>
      <c r="D295" s="12">
        <v>149882100</v>
      </c>
      <c r="E295" s="12">
        <v>24823388.079999998</v>
      </c>
      <c r="F295" s="15">
        <f t="shared" si="21"/>
        <v>16.56194307392277</v>
      </c>
      <c r="G295" s="208"/>
    </row>
    <row r="296" spans="1:7" s="8" customFormat="1" ht="31.2" x14ac:dyDescent="0.3">
      <c r="A296" s="1" t="s">
        <v>290</v>
      </c>
      <c r="B296" s="2" t="s">
        <v>373</v>
      </c>
      <c r="C296" s="28">
        <f>C297</f>
        <v>0</v>
      </c>
      <c r="D296" s="12">
        <f>D297</f>
        <v>10087200</v>
      </c>
      <c r="E296" s="12">
        <f>E297</f>
        <v>0</v>
      </c>
      <c r="F296" s="15">
        <f t="shared" si="21"/>
        <v>0</v>
      </c>
      <c r="G296" s="208"/>
    </row>
    <row r="297" spans="1:7" s="8" customFormat="1" ht="31.2" x14ac:dyDescent="0.3">
      <c r="A297" s="1" t="s">
        <v>290</v>
      </c>
      <c r="B297" s="2" t="s">
        <v>7</v>
      </c>
      <c r="C297" s="28">
        <v>0</v>
      </c>
      <c r="D297" s="12">
        <v>10087200</v>
      </c>
      <c r="E297" s="12">
        <v>0</v>
      </c>
      <c r="F297" s="15">
        <f t="shared" si="21"/>
        <v>0</v>
      </c>
      <c r="G297" s="208"/>
    </row>
    <row r="298" spans="1:7" s="8" customFormat="1" ht="65.400000000000006" customHeight="1" x14ac:dyDescent="0.3">
      <c r="A298" s="1" t="s">
        <v>374</v>
      </c>
      <c r="B298" s="2" t="s">
        <v>826</v>
      </c>
      <c r="C298" s="28">
        <f>C299</f>
        <v>297871.32</v>
      </c>
      <c r="D298" s="12">
        <f>D299</f>
        <v>9050900</v>
      </c>
      <c r="E298" s="12">
        <f>E299</f>
        <v>3016965.34</v>
      </c>
      <c r="F298" s="15">
        <f t="shared" si="21"/>
        <v>33.333318675490837</v>
      </c>
      <c r="G298" s="208">
        <f t="shared" si="23"/>
        <v>1012.8418338495966</v>
      </c>
    </row>
    <row r="299" spans="1:7" s="8" customFormat="1" ht="78" x14ac:dyDescent="0.3">
      <c r="A299" s="1" t="s">
        <v>291</v>
      </c>
      <c r="B299" s="2" t="s">
        <v>827</v>
      </c>
      <c r="C299" s="28">
        <v>297871.32</v>
      </c>
      <c r="D299" s="12">
        <v>9050900</v>
      </c>
      <c r="E299" s="12">
        <v>3016965.34</v>
      </c>
      <c r="F299" s="15">
        <f t="shared" si="21"/>
        <v>33.333318675490837</v>
      </c>
      <c r="G299" s="208">
        <f t="shared" si="23"/>
        <v>1012.8418338495966</v>
      </c>
    </row>
    <row r="300" spans="1:7" s="8" customFormat="1" ht="31.2" x14ac:dyDescent="0.3">
      <c r="A300" s="1" t="s">
        <v>828</v>
      </c>
      <c r="B300" s="2" t="s">
        <v>830</v>
      </c>
      <c r="C300" s="28">
        <f>C301</f>
        <v>0</v>
      </c>
      <c r="D300" s="12">
        <f>D301</f>
        <v>406553200</v>
      </c>
      <c r="E300" s="12">
        <f>E301</f>
        <v>306464634.66000003</v>
      </c>
      <c r="F300" s="15">
        <f t="shared" si="21"/>
        <v>75.381188651325346</v>
      </c>
      <c r="G300" s="208"/>
    </row>
    <row r="301" spans="1:7" s="8" customFormat="1" ht="31.2" x14ac:dyDescent="0.3">
      <c r="A301" s="1" t="s">
        <v>829</v>
      </c>
      <c r="B301" s="2" t="s">
        <v>831</v>
      </c>
      <c r="C301" s="28">
        <v>0</v>
      </c>
      <c r="D301" s="12">
        <v>406553200</v>
      </c>
      <c r="E301" s="12">
        <v>306464634.66000003</v>
      </c>
      <c r="F301" s="15">
        <f t="shared" si="21"/>
        <v>75.381188651325346</v>
      </c>
      <c r="G301" s="208"/>
    </row>
    <row r="302" spans="1:7" s="8" customFormat="1" ht="36" customHeight="1" x14ac:dyDescent="0.3">
      <c r="A302" s="1" t="s">
        <v>739</v>
      </c>
      <c r="B302" s="2" t="s">
        <v>741</v>
      </c>
      <c r="C302" s="28">
        <f>C303</f>
        <v>0</v>
      </c>
      <c r="D302" s="12">
        <f>D303</f>
        <v>245212100</v>
      </c>
      <c r="E302" s="12">
        <f>E303</f>
        <v>86729361.510000005</v>
      </c>
      <c r="F302" s="15">
        <f t="shared" si="21"/>
        <v>35.369119839518525</v>
      </c>
      <c r="G302" s="208"/>
    </row>
    <row r="303" spans="1:7" s="8" customFormat="1" ht="46.8" x14ac:dyDescent="0.3">
      <c r="A303" s="1" t="s">
        <v>740</v>
      </c>
      <c r="B303" s="2" t="s">
        <v>742</v>
      </c>
      <c r="C303" s="28">
        <v>0</v>
      </c>
      <c r="D303" s="12">
        <v>245212100</v>
      </c>
      <c r="E303" s="12">
        <v>86729361.510000005</v>
      </c>
      <c r="F303" s="15">
        <f t="shared" si="21"/>
        <v>35.369119839518525</v>
      </c>
      <c r="G303" s="208"/>
    </row>
    <row r="304" spans="1:7" s="8" customFormat="1" ht="31.2" x14ac:dyDescent="0.3">
      <c r="A304" s="1" t="s">
        <v>375</v>
      </c>
      <c r="B304" s="2" t="s">
        <v>376</v>
      </c>
      <c r="C304" s="28">
        <f>C305</f>
        <v>120848215.2</v>
      </c>
      <c r="D304" s="12">
        <f>D305</f>
        <v>638569400</v>
      </c>
      <c r="E304" s="12">
        <f>E305</f>
        <v>188128098.31</v>
      </c>
      <c r="F304" s="15">
        <f t="shared" si="21"/>
        <v>29.460869611039932</v>
      </c>
      <c r="G304" s="208">
        <f t="shared" si="23"/>
        <v>155.67304655567639</v>
      </c>
    </row>
    <row r="305" spans="1:7" s="8" customFormat="1" ht="31.2" x14ac:dyDescent="0.3">
      <c r="A305" s="1" t="s">
        <v>292</v>
      </c>
      <c r="B305" s="2" t="s">
        <v>8</v>
      </c>
      <c r="C305" s="28">
        <v>120848215.2</v>
      </c>
      <c r="D305" s="12">
        <v>638569400</v>
      </c>
      <c r="E305" s="12">
        <v>188128098.31</v>
      </c>
      <c r="F305" s="15">
        <f t="shared" si="21"/>
        <v>29.460869611039932</v>
      </c>
      <c r="G305" s="208">
        <f t="shared" si="23"/>
        <v>155.67304655567639</v>
      </c>
    </row>
    <row r="306" spans="1:7" s="8" customFormat="1" ht="31.2" x14ac:dyDescent="0.3">
      <c r="A306" s="1" t="s">
        <v>832</v>
      </c>
      <c r="B306" s="2" t="s">
        <v>834</v>
      </c>
      <c r="C306" s="28">
        <f>C307</f>
        <v>0</v>
      </c>
      <c r="D306" s="12">
        <f>D307</f>
        <v>6532900</v>
      </c>
      <c r="E306" s="12">
        <f>E307</f>
        <v>0</v>
      </c>
      <c r="F306" s="15">
        <f t="shared" si="21"/>
        <v>0</v>
      </c>
      <c r="G306" s="208"/>
    </row>
    <row r="307" spans="1:7" s="8" customFormat="1" ht="31.2" x14ac:dyDescent="0.3">
      <c r="A307" s="1" t="s">
        <v>833</v>
      </c>
      <c r="B307" s="2" t="s">
        <v>835</v>
      </c>
      <c r="C307" s="28">
        <v>0</v>
      </c>
      <c r="D307" s="12">
        <v>6532900</v>
      </c>
      <c r="E307" s="12">
        <v>0</v>
      </c>
      <c r="F307" s="15">
        <f t="shared" si="21"/>
        <v>0</v>
      </c>
      <c r="G307" s="208"/>
    </row>
    <row r="308" spans="1:7" s="8" customFormat="1" ht="93.6" x14ac:dyDescent="0.3">
      <c r="A308" s="1" t="s">
        <v>503</v>
      </c>
      <c r="B308" s="2" t="s">
        <v>505</v>
      </c>
      <c r="C308" s="28">
        <f>C309</f>
        <v>0</v>
      </c>
      <c r="D308" s="12">
        <f>D309</f>
        <v>610800</v>
      </c>
      <c r="E308" s="12">
        <f>E309</f>
        <v>0</v>
      </c>
      <c r="F308" s="15">
        <f t="shared" si="21"/>
        <v>0</v>
      </c>
      <c r="G308" s="208"/>
    </row>
    <row r="309" spans="1:7" s="8" customFormat="1" ht="98.4" customHeight="1" x14ac:dyDescent="0.3">
      <c r="A309" s="1" t="s">
        <v>504</v>
      </c>
      <c r="B309" s="2" t="s">
        <v>506</v>
      </c>
      <c r="C309" s="28">
        <v>0</v>
      </c>
      <c r="D309" s="12">
        <v>610800</v>
      </c>
      <c r="E309" s="12">
        <v>0</v>
      </c>
      <c r="F309" s="15">
        <f t="shared" si="21"/>
        <v>0</v>
      </c>
      <c r="G309" s="208"/>
    </row>
    <row r="310" spans="1:7" s="8" customFormat="1" ht="62.4" x14ac:dyDescent="0.3">
      <c r="A310" s="1" t="s">
        <v>507</v>
      </c>
      <c r="B310" s="2" t="s">
        <v>836</v>
      </c>
      <c r="C310" s="28">
        <f>C311</f>
        <v>0</v>
      </c>
      <c r="D310" s="12">
        <f>D311</f>
        <v>2820000</v>
      </c>
      <c r="E310" s="12">
        <f>E311</f>
        <v>0</v>
      </c>
      <c r="F310" s="15">
        <f t="shared" si="21"/>
        <v>0</v>
      </c>
      <c r="G310" s="208"/>
    </row>
    <row r="311" spans="1:7" s="8" customFormat="1" ht="62.4" x14ac:dyDescent="0.3">
      <c r="A311" s="1" t="s">
        <v>508</v>
      </c>
      <c r="B311" s="2" t="s">
        <v>837</v>
      </c>
      <c r="C311" s="28">
        <v>0</v>
      </c>
      <c r="D311" s="12">
        <v>2820000</v>
      </c>
      <c r="E311" s="12">
        <v>0</v>
      </c>
      <c r="F311" s="15">
        <f t="shared" si="21"/>
        <v>0</v>
      </c>
      <c r="G311" s="208"/>
    </row>
    <row r="312" spans="1:7" s="8" customFormat="1" ht="62.4" x14ac:dyDescent="0.3">
      <c r="A312" s="1" t="s">
        <v>838</v>
      </c>
      <c r="B312" s="2" t="s">
        <v>840</v>
      </c>
      <c r="C312" s="28">
        <f>C313</f>
        <v>0</v>
      </c>
      <c r="D312" s="12">
        <f>D313</f>
        <v>16405000</v>
      </c>
      <c r="E312" s="12">
        <f>E313</f>
        <v>248724</v>
      </c>
      <c r="F312" s="15">
        <f t="shared" si="21"/>
        <v>1.5161475160012192</v>
      </c>
      <c r="G312" s="208"/>
    </row>
    <row r="313" spans="1:7" s="8" customFormat="1" ht="78" x14ac:dyDescent="0.3">
      <c r="A313" s="1" t="s">
        <v>839</v>
      </c>
      <c r="B313" s="2" t="s">
        <v>841</v>
      </c>
      <c r="C313" s="28">
        <v>0</v>
      </c>
      <c r="D313" s="12">
        <v>16405000</v>
      </c>
      <c r="E313" s="12">
        <v>248724</v>
      </c>
      <c r="F313" s="15">
        <f t="shared" si="21"/>
        <v>1.5161475160012192</v>
      </c>
      <c r="G313" s="208"/>
    </row>
    <row r="314" spans="1:7" s="8" customFormat="1" ht="46.8" x14ac:dyDescent="0.3">
      <c r="A314" s="1" t="s">
        <v>509</v>
      </c>
      <c r="B314" s="2" t="s">
        <v>510</v>
      </c>
      <c r="C314" s="28">
        <v>1063728.18</v>
      </c>
      <c r="D314" s="12">
        <v>8475200</v>
      </c>
      <c r="E314" s="12">
        <v>0</v>
      </c>
      <c r="F314" s="15">
        <f t="shared" si="21"/>
        <v>0</v>
      </c>
      <c r="G314" s="208">
        <f t="shared" si="23"/>
        <v>0</v>
      </c>
    </row>
    <row r="315" spans="1:7" s="95" customFormat="1" ht="16.2" customHeight="1" x14ac:dyDescent="0.3">
      <c r="A315" s="99" t="s">
        <v>1037</v>
      </c>
      <c r="B315" s="104" t="s">
        <v>1040</v>
      </c>
      <c r="C315" s="96">
        <f>C316</f>
        <v>373164.52</v>
      </c>
      <c r="D315" s="102">
        <v>0</v>
      </c>
      <c r="E315" s="102">
        <v>0</v>
      </c>
      <c r="F315" s="97"/>
      <c r="G315" s="208">
        <f t="shared" si="23"/>
        <v>0</v>
      </c>
    </row>
    <row r="316" spans="1:7" s="95" customFormat="1" ht="35.4" customHeight="1" x14ac:dyDescent="0.3">
      <c r="A316" s="99" t="s">
        <v>1038</v>
      </c>
      <c r="B316" s="100" t="s">
        <v>1039</v>
      </c>
      <c r="C316" s="96">
        <v>373164.52</v>
      </c>
      <c r="D316" s="102">
        <v>0</v>
      </c>
      <c r="E316" s="102">
        <v>0</v>
      </c>
      <c r="F316" s="97"/>
      <c r="G316" s="208">
        <f t="shared" si="23"/>
        <v>0</v>
      </c>
    </row>
    <row r="317" spans="1:7" s="8" customFormat="1" ht="46.8" x14ac:dyDescent="0.3">
      <c r="A317" s="1" t="s">
        <v>513</v>
      </c>
      <c r="B317" s="2" t="s">
        <v>511</v>
      </c>
      <c r="C317" s="28">
        <f>C318</f>
        <v>1170900.17</v>
      </c>
      <c r="D317" s="12">
        <f>D318</f>
        <v>13346900</v>
      </c>
      <c r="E317" s="12">
        <f>E318</f>
        <v>2968262.95</v>
      </c>
      <c r="F317" s="15">
        <f t="shared" si="21"/>
        <v>22.23934359289423</v>
      </c>
      <c r="G317" s="208">
        <f t="shared" si="23"/>
        <v>253.50264916265238</v>
      </c>
    </row>
    <row r="318" spans="1:7" s="8" customFormat="1" ht="62.4" x14ac:dyDescent="0.3">
      <c r="A318" s="1" t="s">
        <v>514</v>
      </c>
      <c r="B318" s="2" t="s">
        <v>512</v>
      </c>
      <c r="C318" s="28">
        <v>1170900.17</v>
      </c>
      <c r="D318" s="12">
        <v>13346900</v>
      </c>
      <c r="E318" s="12">
        <v>2968262.95</v>
      </c>
      <c r="F318" s="15">
        <f t="shared" si="21"/>
        <v>22.23934359289423</v>
      </c>
      <c r="G318" s="208">
        <f t="shared" si="23"/>
        <v>253.50264916265238</v>
      </c>
    </row>
    <row r="319" spans="1:7" s="8" customFormat="1" ht="31.2" x14ac:dyDescent="0.3">
      <c r="A319" s="1" t="s">
        <v>515</v>
      </c>
      <c r="B319" s="2" t="s">
        <v>574</v>
      </c>
      <c r="C319" s="28">
        <v>1491225427</v>
      </c>
      <c r="D319" s="12">
        <v>1477395600</v>
      </c>
      <c r="E319" s="12">
        <v>1174826766.5599999</v>
      </c>
      <c r="F319" s="15">
        <f t="shared" si="21"/>
        <v>79.520120850502053</v>
      </c>
      <c r="G319" s="208">
        <f t="shared" si="23"/>
        <v>78.782640457216388</v>
      </c>
    </row>
    <row r="320" spans="1:7" s="8" customFormat="1" ht="46.8" x14ac:dyDescent="0.3">
      <c r="A320" s="1" t="s">
        <v>545</v>
      </c>
      <c r="B320" s="2" t="s">
        <v>543</v>
      </c>
      <c r="C320" s="28">
        <f>C321</f>
        <v>229352035.47</v>
      </c>
      <c r="D320" s="12">
        <f>D321</f>
        <v>559406100</v>
      </c>
      <c r="E320" s="12">
        <f>E321</f>
        <v>272388495.17000002</v>
      </c>
      <c r="F320" s="15">
        <f t="shared" si="21"/>
        <v>48.692442783516313</v>
      </c>
      <c r="G320" s="208">
        <f t="shared" si="23"/>
        <v>118.7643678905258</v>
      </c>
    </row>
    <row r="321" spans="1:7" s="8" customFormat="1" ht="46.8" x14ac:dyDescent="0.3">
      <c r="A321" s="1" t="s">
        <v>546</v>
      </c>
      <c r="B321" s="2" t="s">
        <v>544</v>
      </c>
      <c r="C321" s="28">
        <v>229352035.47</v>
      </c>
      <c r="D321" s="12">
        <v>559406100</v>
      </c>
      <c r="E321" s="12">
        <v>272388495.17000002</v>
      </c>
      <c r="F321" s="15">
        <f t="shared" si="21"/>
        <v>48.692442783516313</v>
      </c>
      <c r="G321" s="208">
        <f t="shared" si="23"/>
        <v>118.7643678905258</v>
      </c>
    </row>
    <row r="322" spans="1:7" s="101" customFormat="1" ht="46.8" x14ac:dyDescent="0.3">
      <c r="A322" s="105" t="s">
        <v>1041</v>
      </c>
      <c r="B322" s="106" t="s">
        <v>1042</v>
      </c>
      <c r="C322" s="102">
        <f>C323</f>
        <v>46190600</v>
      </c>
      <c r="D322" s="108">
        <v>0</v>
      </c>
      <c r="E322" s="108">
        <v>0</v>
      </c>
      <c r="F322" s="103"/>
      <c r="G322" s="208">
        <f t="shared" si="23"/>
        <v>0</v>
      </c>
    </row>
    <row r="323" spans="1:7" s="101" customFormat="1" ht="46.8" x14ac:dyDescent="0.3">
      <c r="A323" s="105" t="s">
        <v>1043</v>
      </c>
      <c r="B323" s="106" t="s">
        <v>1044</v>
      </c>
      <c r="C323" s="102">
        <v>46190600</v>
      </c>
      <c r="D323" s="108">
        <v>0</v>
      </c>
      <c r="E323" s="108">
        <v>0</v>
      </c>
      <c r="F323" s="103"/>
      <c r="G323" s="208">
        <f t="shared" si="23"/>
        <v>0</v>
      </c>
    </row>
    <row r="324" spans="1:7" s="8" customFormat="1" ht="33.6" customHeight="1" x14ac:dyDescent="0.3">
      <c r="A324" s="1" t="s">
        <v>575</v>
      </c>
      <c r="B324" s="2" t="s">
        <v>638</v>
      </c>
      <c r="C324" s="28">
        <f>C325</f>
        <v>371109577.99000001</v>
      </c>
      <c r="D324" s="12">
        <f>D325</f>
        <v>835011000</v>
      </c>
      <c r="E324" s="12">
        <f>E325</f>
        <v>451515991.74000001</v>
      </c>
      <c r="F324" s="15">
        <f t="shared" si="21"/>
        <v>54.073059126167202</v>
      </c>
      <c r="G324" s="208">
        <f t="shared" si="23"/>
        <v>121.66648842250216</v>
      </c>
    </row>
    <row r="325" spans="1:7" s="8" customFormat="1" ht="34.799999999999997" customHeight="1" x14ac:dyDescent="0.3">
      <c r="A325" s="1" t="s">
        <v>576</v>
      </c>
      <c r="B325" s="2" t="s">
        <v>639</v>
      </c>
      <c r="C325" s="28">
        <v>371109577.99000001</v>
      </c>
      <c r="D325" s="12">
        <v>835011000</v>
      </c>
      <c r="E325" s="12">
        <v>451515991.74000001</v>
      </c>
      <c r="F325" s="15">
        <f t="shared" si="21"/>
        <v>54.073059126167202</v>
      </c>
      <c r="G325" s="208">
        <f t="shared" ref="G325:G388" si="24">E325/C325*100</f>
        <v>121.66648842250216</v>
      </c>
    </row>
    <row r="326" spans="1:7" s="8" customFormat="1" ht="20.399999999999999" customHeight="1" x14ac:dyDescent="0.3">
      <c r="A326" s="1" t="s">
        <v>640</v>
      </c>
      <c r="B326" s="2" t="s">
        <v>644</v>
      </c>
      <c r="C326" s="28">
        <f>C327</f>
        <v>0</v>
      </c>
      <c r="D326" s="12">
        <f>D327</f>
        <v>256990300</v>
      </c>
      <c r="E326" s="12">
        <f>E327</f>
        <v>0</v>
      </c>
      <c r="F326" s="15">
        <f t="shared" si="21"/>
        <v>0</v>
      </c>
      <c r="G326" s="208"/>
    </row>
    <row r="327" spans="1:7" s="8" customFormat="1" ht="31.2" x14ac:dyDescent="0.3">
      <c r="A327" s="1" t="s">
        <v>641</v>
      </c>
      <c r="B327" s="2" t="s">
        <v>645</v>
      </c>
      <c r="C327" s="28">
        <v>0</v>
      </c>
      <c r="D327" s="12">
        <v>256990300</v>
      </c>
      <c r="E327" s="12">
        <v>0</v>
      </c>
      <c r="F327" s="15">
        <f t="shared" si="21"/>
        <v>0</v>
      </c>
      <c r="G327" s="208"/>
    </row>
    <row r="328" spans="1:7" s="8" customFormat="1" ht="62.4" x14ac:dyDescent="0.3">
      <c r="A328" s="1" t="s">
        <v>842</v>
      </c>
      <c r="B328" s="2" t="s">
        <v>844</v>
      </c>
      <c r="C328" s="28">
        <f>C329</f>
        <v>0</v>
      </c>
      <c r="D328" s="12">
        <f>D329</f>
        <v>20568300</v>
      </c>
      <c r="E328" s="12">
        <f>E329</f>
        <v>10284138.26</v>
      </c>
      <c r="F328" s="15">
        <f t="shared" si="21"/>
        <v>49.999942921874926</v>
      </c>
      <c r="G328" s="208"/>
    </row>
    <row r="329" spans="1:7" s="8" customFormat="1" ht="67.2" customHeight="1" x14ac:dyDescent="0.3">
      <c r="A329" s="1" t="s">
        <v>843</v>
      </c>
      <c r="B329" s="2" t="s">
        <v>845</v>
      </c>
      <c r="C329" s="28">
        <v>0</v>
      </c>
      <c r="D329" s="12">
        <v>20568300</v>
      </c>
      <c r="E329" s="12">
        <v>10284138.26</v>
      </c>
      <c r="F329" s="15">
        <f t="shared" si="21"/>
        <v>49.999942921874926</v>
      </c>
      <c r="G329" s="208"/>
    </row>
    <row r="330" spans="1:7" s="8" customFormat="1" ht="31.2" x14ac:dyDescent="0.3">
      <c r="A330" s="1" t="s">
        <v>642</v>
      </c>
      <c r="B330" s="2" t="s">
        <v>846</v>
      </c>
      <c r="C330" s="28">
        <f>C331</f>
        <v>148180399.75999999</v>
      </c>
      <c r="D330" s="12">
        <f>D331</f>
        <v>726364800</v>
      </c>
      <c r="E330" s="12">
        <f>E331</f>
        <v>132162978.77</v>
      </c>
      <c r="F330" s="15">
        <f t="shared" si="21"/>
        <v>18.195124374143681</v>
      </c>
      <c r="G330" s="208">
        <f t="shared" si="24"/>
        <v>89.190594021920191</v>
      </c>
    </row>
    <row r="331" spans="1:7" s="8" customFormat="1" ht="35.4" customHeight="1" x14ac:dyDescent="0.3">
      <c r="A331" s="1" t="s">
        <v>643</v>
      </c>
      <c r="B331" s="2" t="s">
        <v>847</v>
      </c>
      <c r="C331" s="28">
        <v>148180399.75999999</v>
      </c>
      <c r="D331" s="12">
        <v>726364800</v>
      </c>
      <c r="E331" s="12">
        <v>132162978.77</v>
      </c>
      <c r="F331" s="15">
        <f t="shared" si="21"/>
        <v>18.195124374143681</v>
      </c>
      <c r="G331" s="208">
        <f t="shared" si="24"/>
        <v>89.190594021920191</v>
      </c>
    </row>
    <row r="332" spans="1:7" s="8" customFormat="1" ht="62.4" x14ac:dyDescent="0.3">
      <c r="A332" s="1" t="s">
        <v>293</v>
      </c>
      <c r="B332" s="2" t="s">
        <v>946</v>
      </c>
      <c r="C332" s="28">
        <v>12947754.57</v>
      </c>
      <c r="D332" s="12">
        <v>18031800</v>
      </c>
      <c r="E332" s="12">
        <v>15408826.75</v>
      </c>
      <c r="F332" s="15">
        <f t="shared" si="21"/>
        <v>85.453624984749169</v>
      </c>
      <c r="G332" s="208">
        <f t="shared" si="24"/>
        <v>119.00771416923762</v>
      </c>
    </row>
    <row r="333" spans="1:7" s="8" customFormat="1" ht="51" customHeight="1" x14ac:dyDescent="0.3">
      <c r="A333" s="1" t="s">
        <v>578</v>
      </c>
      <c r="B333" s="2" t="s">
        <v>577</v>
      </c>
      <c r="C333" s="28">
        <v>134128115.90000001</v>
      </c>
      <c r="D333" s="12">
        <v>342961500</v>
      </c>
      <c r="E333" s="12">
        <v>158450699.94</v>
      </c>
      <c r="F333" s="15">
        <f t="shared" si="21"/>
        <v>46.200725136786488</v>
      </c>
      <c r="G333" s="208">
        <f t="shared" si="24"/>
        <v>118.13384455361606</v>
      </c>
    </row>
    <row r="334" spans="1:7" s="8" customFormat="1" ht="46.8" x14ac:dyDescent="0.3">
      <c r="A334" s="1" t="s">
        <v>294</v>
      </c>
      <c r="B334" s="2" t="s">
        <v>9</v>
      </c>
      <c r="C334" s="28">
        <v>1133351.46</v>
      </c>
      <c r="D334" s="12">
        <v>1685400</v>
      </c>
      <c r="E334" s="12">
        <v>1679709.96</v>
      </c>
      <c r="F334" s="15">
        <f t="shared" si="21"/>
        <v>99.662392310430761</v>
      </c>
      <c r="G334" s="208">
        <f t="shared" si="24"/>
        <v>148.20733190743849</v>
      </c>
    </row>
    <row r="335" spans="1:7" s="8" customFormat="1" ht="31.2" x14ac:dyDescent="0.3">
      <c r="A335" s="1" t="s">
        <v>377</v>
      </c>
      <c r="B335" s="2" t="s">
        <v>378</v>
      </c>
      <c r="C335" s="28">
        <f>C336</f>
        <v>15842536.550000001</v>
      </c>
      <c r="D335" s="12">
        <f>D336</f>
        <v>20417100</v>
      </c>
      <c r="E335" s="12">
        <f>E336</f>
        <v>7700403.5800000001</v>
      </c>
      <c r="F335" s="15">
        <f t="shared" si="21"/>
        <v>37.715461941215942</v>
      </c>
      <c r="G335" s="208">
        <f t="shared" si="24"/>
        <v>48.605875427189716</v>
      </c>
    </row>
    <row r="336" spans="1:7" ht="46.8" x14ac:dyDescent="0.3">
      <c r="A336" s="1" t="s">
        <v>295</v>
      </c>
      <c r="B336" s="2" t="s">
        <v>10</v>
      </c>
      <c r="C336" s="28">
        <v>15842536.550000001</v>
      </c>
      <c r="D336" s="12">
        <v>20417100</v>
      </c>
      <c r="E336" s="12">
        <v>7700403.5800000001</v>
      </c>
      <c r="F336" s="15">
        <f t="shared" si="21"/>
        <v>37.715461941215942</v>
      </c>
      <c r="G336" s="208">
        <f t="shared" si="24"/>
        <v>48.605875427189716</v>
      </c>
    </row>
    <row r="337" spans="1:7" ht="31.2" x14ac:dyDescent="0.3">
      <c r="A337" s="1" t="s">
        <v>516</v>
      </c>
      <c r="B337" s="2" t="s">
        <v>518</v>
      </c>
      <c r="C337" s="28">
        <f>C338</f>
        <v>13970299.869999999</v>
      </c>
      <c r="D337" s="12">
        <f>D338</f>
        <v>62308000</v>
      </c>
      <c r="E337" s="12">
        <f>E338</f>
        <v>29877203.699999999</v>
      </c>
      <c r="F337" s="15">
        <f t="shared" si="21"/>
        <v>47.950830872440136</v>
      </c>
      <c r="G337" s="208">
        <f t="shared" si="24"/>
        <v>213.86229342262499</v>
      </c>
    </row>
    <row r="338" spans="1:7" ht="31.2" x14ac:dyDescent="0.3">
      <c r="A338" s="1" t="s">
        <v>517</v>
      </c>
      <c r="B338" s="2" t="s">
        <v>519</v>
      </c>
      <c r="C338" s="28">
        <v>13970299.869999999</v>
      </c>
      <c r="D338" s="12">
        <v>62308000</v>
      </c>
      <c r="E338" s="12">
        <v>29877203.699999999</v>
      </c>
      <c r="F338" s="15">
        <f t="shared" si="21"/>
        <v>47.950830872440136</v>
      </c>
      <c r="G338" s="208">
        <f t="shared" si="24"/>
        <v>213.86229342262499</v>
      </c>
    </row>
    <row r="339" spans="1:7" s="107" customFormat="1" ht="46.8" x14ac:dyDescent="0.3">
      <c r="A339" s="110" t="s">
        <v>1045</v>
      </c>
      <c r="B339" s="111" t="s">
        <v>1046</v>
      </c>
      <c r="C339" s="108">
        <f>C340</f>
        <v>1401700</v>
      </c>
      <c r="D339" s="108">
        <v>0</v>
      </c>
      <c r="E339" s="108">
        <v>0</v>
      </c>
      <c r="F339" s="109"/>
      <c r="G339" s="208">
        <f t="shared" si="24"/>
        <v>0</v>
      </c>
    </row>
    <row r="340" spans="1:7" s="107" customFormat="1" ht="46.8" x14ac:dyDescent="0.3">
      <c r="A340" s="110" t="s">
        <v>1047</v>
      </c>
      <c r="B340" s="111" t="s">
        <v>1048</v>
      </c>
      <c r="C340" s="108">
        <v>1401700</v>
      </c>
      <c r="D340" s="108">
        <v>0</v>
      </c>
      <c r="E340" s="108">
        <v>0</v>
      </c>
      <c r="F340" s="109"/>
      <c r="G340" s="208">
        <f t="shared" si="24"/>
        <v>0</v>
      </c>
    </row>
    <row r="341" spans="1:7" ht="31.2" x14ac:dyDescent="0.3">
      <c r="A341" s="1" t="s">
        <v>379</v>
      </c>
      <c r="B341" s="2" t="s">
        <v>380</v>
      </c>
      <c r="C341" s="28">
        <f>C342</f>
        <v>10084033.800000001</v>
      </c>
      <c r="D341" s="12">
        <f>D342</f>
        <v>14975600</v>
      </c>
      <c r="E341" s="12">
        <f>E342</f>
        <v>14780817.08</v>
      </c>
      <c r="F341" s="15">
        <f t="shared" si="21"/>
        <v>98.69933144581853</v>
      </c>
      <c r="G341" s="208">
        <f t="shared" si="24"/>
        <v>146.57643333166931</v>
      </c>
    </row>
    <row r="342" spans="1:7" ht="31.2" x14ac:dyDescent="0.3">
      <c r="A342" s="1" t="s">
        <v>296</v>
      </c>
      <c r="B342" s="2" t="s">
        <v>11</v>
      </c>
      <c r="C342" s="28">
        <v>10084033.800000001</v>
      </c>
      <c r="D342" s="12">
        <v>14975600</v>
      </c>
      <c r="E342" s="12">
        <v>14780817.08</v>
      </c>
      <c r="F342" s="15">
        <f t="shared" si="21"/>
        <v>98.69933144581853</v>
      </c>
      <c r="G342" s="208">
        <f t="shared" si="24"/>
        <v>146.57643333166931</v>
      </c>
    </row>
    <row r="343" spans="1:7" ht="31.2" x14ac:dyDescent="0.3">
      <c r="A343" s="1" t="s">
        <v>520</v>
      </c>
      <c r="B343" s="2" t="s">
        <v>524</v>
      </c>
      <c r="C343" s="28">
        <f>C344</f>
        <v>390180738</v>
      </c>
      <c r="D343" s="12">
        <f>D344</f>
        <v>556214000</v>
      </c>
      <c r="E343" s="12">
        <f>E344</f>
        <v>519597700.00999999</v>
      </c>
      <c r="F343" s="15">
        <f t="shared" si="21"/>
        <v>93.416868329455923</v>
      </c>
      <c r="G343" s="208">
        <f t="shared" si="24"/>
        <v>133.16846512551319</v>
      </c>
    </row>
    <row r="344" spans="1:7" ht="46.8" x14ac:dyDescent="0.3">
      <c r="A344" s="1" t="s">
        <v>521</v>
      </c>
      <c r="B344" s="2" t="s">
        <v>525</v>
      </c>
      <c r="C344" s="28">
        <v>390180738</v>
      </c>
      <c r="D344" s="12">
        <v>556214000</v>
      </c>
      <c r="E344" s="12">
        <v>519597700.00999999</v>
      </c>
      <c r="F344" s="15">
        <f t="shared" si="21"/>
        <v>93.416868329455923</v>
      </c>
      <c r="G344" s="208">
        <f t="shared" si="24"/>
        <v>133.16846512551319</v>
      </c>
    </row>
    <row r="345" spans="1:7" ht="31.2" x14ac:dyDescent="0.3">
      <c r="A345" s="3" t="s">
        <v>522</v>
      </c>
      <c r="B345" s="2" t="s">
        <v>526</v>
      </c>
      <c r="C345" s="28">
        <f>C346</f>
        <v>804889719.09000003</v>
      </c>
      <c r="D345" s="12">
        <f>D346</f>
        <v>677903900</v>
      </c>
      <c r="E345" s="12">
        <f>E346</f>
        <v>602089002.73000002</v>
      </c>
      <c r="F345" s="15">
        <f t="shared" si="21"/>
        <v>88.816276574009976</v>
      </c>
      <c r="G345" s="208">
        <f t="shared" si="24"/>
        <v>74.803912691382806</v>
      </c>
    </row>
    <row r="346" spans="1:7" ht="46.8" x14ac:dyDescent="0.3">
      <c r="A346" s="3" t="s">
        <v>523</v>
      </c>
      <c r="B346" s="2" t="s">
        <v>527</v>
      </c>
      <c r="C346" s="28">
        <v>804889719.09000003</v>
      </c>
      <c r="D346" s="12">
        <v>677903900</v>
      </c>
      <c r="E346" s="12">
        <v>602089002.73000002</v>
      </c>
      <c r="F346" s="15">
        <f t="shared" ref="F346:F425" si="25">E346/D346*100</f>
        <v>88.816276574009976</v>
      </c>
      <c r="G346" s="208">
        <f t="shared" si="24"/>
        <v>74.803912691382806</v>
      </c>
    </row>
    <row r="347" spans="1:7" x14ac:dyDescent="0.3">
      <c r="A347" s="3" t="s">
        <v>848</v>
      </c>
      <c r="B347" s="2" t="s">
        <v>850</v>
      </c>
      <c r="C347" s="28">
        <f>C348</f>
        <v>0</v>
      </c>
      <c r="D347" s="12">
        <f>D348</f>
        <v>4369700</v>
      </c>
      <c r="E347" s="12">
        <f>E348</f>
        <v>0</v>
      </c>
      <c r="F347" s="15">
        <f t="shared" si="25"/>
        <v>0</v>
      </c>
      <c r="G347" s="208"/>
    </row>
    <row r="348" spans="1:7" ht="31.2" x14ac:dyDescent="0.3">
      <c r="A348" s="3" t="s">
        <v>849</v>
      </c>
      <c r="B348" s="2" t="s">
        <v>851</v>
      </c>
      <c r="C348" s="28">
        <v>0</v>
      </c>
      <c r="D348" s="12">
        <v>4369700</v>
      </c>
      <c r="E348" s="12">
        <v>0</v>
      </c>
      <c r="F348" s="15">
        <f t="shared" si="25"/>
        <v>0</v>
      </c>
      <c r="G348" s="208"/>
    </row>
    <row r="349" spans="1:7" x14ac:dyDescent="0.3">
      <c r="A349" s="1" t="s">
        <v>646</v>
      </c>
      <c r="B349" s="2" t="s">
        <v>648</v>
      </c>
      <c r="C349" s="28">
        <f>C350</f>
        <v>22376000</v>
      </c>
      <c r="D349" s="12">
        <f>D350</f>
        <v>78118300</v>
      </c>
      <c r="E349" s="12">
        <f>E350</f>
        <v>18095264.620000001</v>
      </c>
      <c r="F349" s="15">
        <f t="shared" si="25"/>
        <v>23.163925251829596</v>
      </c>
      <c r="G349" s="208">
        <f t="shared" si="24"/>
        <v>80.869076778691465</v>
      </c>
    </row>
    <row r="350" spans="1:7" ht="31.2" x14ac:dyDescent="0.3">
      <c r="A350" s="1" t="s">
        <v>647</v>
      </c>
      <c r="B350" s="2" t="s">
        <v>649</v>
      </c>
      <c r="C350" s="28">
        <v>22376000</v>
      </c>
      <c r="D350" s="12">
        <v>78118300</v>
      </c>
      <c r="E350" s="12">
        <v>18095264.620000001</v>
      </c>
      <c r="F350" s="15">
        <f t="shared" si="25"/>
        <v>23.163925251829596</v>
      </c>
      <c r="G350" s="208">
        <f t="shared" si="24"/>
        <v>80.869076778691465</v>
      </c>
    </row>
    <row r="351" spans="1:7" ht="31.2" x14ac:dyDescent="0.3">
      <c r="A351" s="1" t="s">
        <v>852</v>
      </c>
      <c r="B351" s="2" t="s">
        <v>854</v>
      </c>
      <c r="C351" s="28">
        <f>C352</f>
        <v>0</v>
      </c>
      <c r="D351" s="12">
        <f>D352</f>
        <v>27621500</v>
      </c>
      <c r="E351" s="12">
        <f>E352</f>
        <v>10230258.970000001</v>
      </c>
      <c r="F351" s="15">
        <f t="shared" si="25"/>
        <v>37.037304165233607</v>
      </c>
      <c r="G351" s="208"/>
    </row>
    <row r="352" spans="1:7" ht="31.2" x14ac:dyDescent="0.3">
      <c r="A352" s="1" t="s">
        <v>853</v>
      </c>
      <c r="B352" s="2" t="s">
        <v>855</v>
      </c>
      <c r="C352" s="28">
        <v>0</v>
      </c>
      <c r="D352" s="12">
        <v>27621500</v>
      </c>
      <c r="E352" s="12">
        <v>10230258.970000001</v>
      </c>
      <c r="F352" s="15">
        <f t="shared" si="25"/>
        <v>37.037304165233607</v>
      </c>
      <c r="G352" s="208"/>
    </row>
    <row r="353" spans="1:7" ht="31.2" x14ac:dyDescent="0.3">
      <c r="A353" s="1" t="s">
        <v>381</v>
      </c>
      <c r="B353" s="2" t="s">
        <v>382</v>
      </c>
      <c r="C353" s="28">
        <f>C354</f>
        <v>5482300</v>
      </c>
      <c r="D353" s="12">
        <f>D354</f>
        <v>11840500</v>
      </c>
      <c r="E353" s="12">
        <f>E354</f>
        <v>11840500</v>
      </c>
      <c r="F353" s="15">
        <f t="shared" si="25"/>
        <v>100</v>
      </c>
      <c r="G353" s="208">
        <f t="shared" si="24"/>
        <v>215.97687102128668</v>
      </c>
    </row>
    <row r="354" spans="1:7" ht="31.2" x14ac:dyDescent="0.3">
      <c r="A354" s="1" t="s">
        <v>297</v>
      </c>
      <c r="B354" s="2" t="s">
        <v>12</v>
      </c>
      <c r="C354" s="28">
        <v>5482300</v>
      </c>
      <c r="D354" s="12">
        <v>11840500</v>
      </c>
      <c r="E354" s="12">
        <v>11840500</v>
      </c>
      <c r="F354" s="15">
        <f t="shared" si="25"/>
        <v>100</v>
      </c>
      <c r="G354" s="208">
        <f t="shared" si="24"/>
        <v>215.97687102128668</v>
      </c>
    </row>
    <row r="355" spans="1:7" ht="46.8" x14ac:dyDescent="0.3">
      <c r="A355" s="1" t="s">
        <v>856</v>
      </c>
      <c r="B355" s="2" t="s">
        <v>857</v>
      </c>
      <c r="C355" s="28">
        <v>0</v>
      </c>
      <c r="D355" s="12">
        <v>3200400</v>
      </c>
      <c r="E355" s="12">
        <v>383094.17</v>
      </c>
      <c r="F355" s="15">
        <f t="shared" si="25"/>
        <v>11.970196537932758</v>
      </c>
      <c r="G355" s="208"/>
    </row>
    <row r="356" spans="1:7" x14ac:dyDescent="0.3">
      <c r="A356" s="1" t="s">
        <v>383</v>
      </c>
      <c r="B356" s="2" t="s">
        <v>384</v>
      </c>
      <c r="C356" s="28">
        <f>C357</f>
        <v>62947391.420000002</v>
      </c>
      <c r="D356" s="12">
        <f>D357</f>
        <v>48920500</v>
      </c>
      <c r="E356" s="12">
        <f>E357</f>
        <v>19169124.239999998</v>
      </c>
      <c r="F356" s="15">
        <f t="shared" si="25"/>
        <v>39.184236138224257</v>
      </c>
      <c r="G356" s="208">
        <f t="shared" si="24"/>
        <v>30.452610993995023</v>
      </c>
    </row>
    <row r="357" spans="1:7" x14ac:dyDescent="0.3">
      <c r="A357" s="1" t="s">
        <v>298</v>
      </c>
      <c r="B357" s="2" t="s">
        <v>13</v>
      </c>
      <c r="C357" s="28">
        <v>62947391.420000002</v>
      </c>
      <c r="D357" s="12">
        <v>48920500</v>
      </c>
      <c r="E357" s="12">
        <v>19169124.239999998</v>
      </c>
      <c r="F357" s="15">
        <f t="shared" si="25"/>
        <v>39.184236138224257</v>
      </c>
      <c r="G357" s="208">
        <f t="shared" si="24"/>
        <v>30.452610993995023</v>
      </c>
    </row>
    <row r="358" spans="1:7" ht="31.2" x14ac:dyDescent="0.3">
      <c r="A358" s="1" t="s">
        <v>385</v>
      </c>
      <c r="B358" s="2" t="s">
        <v>386</v>
      </c>
      <c r="C358" s="28">
        <f>C359</f>
        <v>228837308.16999999</v>
      </c>
      <c r="D358" s="12">
        <f>D359</f>
        <v>340795600</v>
      </c>
      <c r="E358" s="12">
        <f>E359</f>
        <v>6893370.7400000002</v>
      </c>
      <c r="F358" s="15">
        <f t="shared" si="25"/>
        <v>2.0227287969680359</v>
      </c>
      <c r="G358" s="208">
        <f t="shared" si="24"/>
        <v>3.0123456682504814</v>
      </c>
    </row>
    <row r="359" spans="1:7" ht="46.8" x14ac:dyDescent="0.3">
      <c r="A359" s="1" t="s">
        <v>299</v>
      </c>
      <c r="B359" s="2" t="s">
        <v>142</v>
      </c>
      <c r="C359" s="28">
        <v>228837308.16999999</v>
      </c>
      <c r="D359" s="12">
        <v>340795600</v>
      </c>
      <c r="E359" s="12">
        <v>6893370.7400000002</v>
      </c>
      <c r="F359" s="15">
        <f t="shared" si="25"/>
        <v>2.0227287969680359</v>
      </c>
      <c r="G359" s="208">
        <f t="shared" si="24"/>
        <v>3.0123456682504814</v>
      </c>
    </row>
    <row r="360" spans="1:7" ht="53.4" customHeight="1" x14ac:dyDescent="0.3">
      <c r="A360" s="1" t="s">
        <v>387</v>
      </c>
      <c r="B360" s="2" t="s">
        <v>579</v>
      </c>
      <c r="C360" s="28">
        <f>C361</f>
        <v>41360300</v>
      </c>
      <c r="D360" s="12">
        <f>D361</f>
        <v>98471200</v>
      </c>
      <c r="E360" s="12">
        <f>E361</f>
        <v>60881800</v>
      </c>
      <c r="F360" s="15">
        <f t="shared" si="25"/>
        <v>61.827011349511331</v>
      </c>
      <c r="G360" s="208">
        <f t="shared" si="24"/>
        <v>147.19864217619312</v>
      </c>
    </row>
    <row r="361" spans="1:7" s="7" customFormat="1" ht="66.599999999999994" customHeight="1" x14ac:dyDescent="0.3">
      <c r="A361" s="1" t="s">
        <v>300</v>
      </c>
      <c r="B361" s="2" t="s">
        <v>580</v>
      </c>
      <c r="C361" s="28">
        <v>41360300</v>
      </c>
      <c r="D361" s="12">
        <v>98471200</v>
      </c>
      <c r="E361" s="12">
        <v>60881800</v>
      </c>
      <c r="F361" s="15">
        <f t="shared" si="25"/>
        <v>61.827011349511331</v>
      </c>
      <c r="G361" s="208">
        <f t="shared" si="24"/>
        <v>147.19864217619312</v>
      </c>
    </row>
    <row r="362" spans="1:7" s="112" customFormat="1" ht="31.2" x14ac:dyDescent="0.3">
      <c r="A362" s="115" t="s">
        <v>1049</v>
      </c>
      <c r="B362" s="116" t="s">
        <v>1050</v>
      </c>
      <c r="C362" s="113">
        <v>8280500</v>
      </c>
      <c r="D362" s="113">
        <v>0</v>
      </c>
      <c r="E362" s="113">
        <v>0</v>
      </c>
      <c r="F362" s="114"/>
      <c r="G362" s="208">
        <f t="shared" si="24"/>
        <v>0</v>
      </c>
    </row>
    <row r="363" spans="1:7" s="7" customFormat="1" ht="31.2" x14ac:dyDescent="0.3">
      <c r="A363" s="1" t="s">
        <v>388</v>
      </c>
      <c r="B363" s="2" t="s">
        <v>389</v>
      </c>
      <c r="C363" s="28">
        <f>C364</f>
        <v>96101656.579999998</v>
      </c>
      <c r="D363" s="12">
        <f>D364</f>
        <v>314441300</v>
      </c>
      <c r="E363" s="12">
        <f>E364</f>
        <v>59255717.789999999</v>
      </c>
      <c r="F363" s="15">
        <f t="shared" si="25"/>
        <v>18.844763009820912</v>
      </c>
      <c r="G363" s="208">
        <f t="shared" si="24"/>
        <v>61.659413478135484</v>
      </c>
    </row>
    <row r="364" spans="1:7" s="7" customFormat="1" ht="31.2" x14ac:dyDescent="0.3">
      <c r="A364" s="1" t="s">
        <v>301</v>
      </c>
      <c r="B364" s="2" t="s">
        <v>143</v>
      </c>
      <c r="C364" s="28">
        <v>96101656.579999998</v>
      </c>
      <c r="D364" s="12">
        <v>314441300</v>
      </c>
      <c r="E364" s="12">
        <v>59255717.789999999</v>
      </c>
      <c r="F364" s="15">
        <f t="shared" si="25"/>
        <v>18.844763009820912</v>
      </c>
      <c r="G364" s="208">
        <f t="shared" si="24"/>
        <v>61.659413478135484</v>
      </c>
    </row>
    <row r="365" spans="1:7" s="8" customFormat="1" x14ac:dyDescent="0.3">
      <c r="A365" s="1" t="s">
        <v>531</v>
      </c>
      <c r="B365" s="2" t="s">
        <v>528</v>
      </c>
      <c r="C365" s="28">
        <f>C366</f>
        <v>3507270.96</v>
      </c>
      <c r="D365" s="12">
        <f>D366</f>
        <v>8577700</v>
      </c>
      <c r="E365" s="12">
        <f>E366</f>
        <v>5438871.9900000002</v>
      </c>
      <c r="F365" s="15">
        <f t="shared" si="25"/>
        <v>63.40711367849191</v>
      </c>
      <c r="G365" s="208">
        <f t="shared" si="24"/>
        <v>155.07418879321489</v>
      </c>
    </row>
    <row r="366" spans="1:7" s="8" customFormat="1" ht="31.2" x14ac:dyDescent="0.3">
      <c r="A366" s="1" t="s">
        <v>532</v>
      </c>
      <c r="B366" s="2" t="s">
        <v>529</v>
      </c>
      <c r="C366" s="28">
        <v>3507270.96</v>
      </c>
      <c r="D366" s="12">
        <v>8577700</v>
      </c>
      <c r="E366" s="12">
        <v>5438871.9900000002</v>
      </c>
      <c r="F366" s="15">
        <f t="shared" si="25"/>
        <v>63.40711367849191</v>
      </c>
      <c r="G366" s="208">
        <f t="shared" si="24"/>
        <v>155.07418879321489</v>
      </c>
    </row>
    <row r="367" spans="1:7" s="8" customFormat="1" x14ac:dyDescent="0.3">
      <c r="A367" s="1" t="s">
        <v>858</v>
      </c>
      <c r="B367" s="2" t="s">
        <v>860</v>
      </c>
      <c r="C367" s="28">
        <f>C368</f>
        <v>0</v>
      </c>
      <c r="D367" s="12">
        <f>D368</f>
        <v>38512000</v>
      </c>
      <c r="E367" s="12">
        <f>E368</f>
        <v>11553600</v>
      </c>
      <c r="F367" s="15">
        <f t="shared" si="25"/>
        <v>30</v>
      </c>
      <c r="G367" s="208"/>
    </row>
    <row r="368" spans="1:7" s="8" customFormat="1" ht="31.2" x14ac:dyDescent="0.3">
      <c r="A368" s="1" t="s">
        <v>859</v>
      </c>
      <c r="B368" s="2" t="s">
        <v>861</v>
      </c>
      <c r="C368" s="28">
        <v>0</v>
      </c>
      <c r="D368" s="12">
        <v>38512000</v>
      </c>
      <c r="E368" s="12">
        <v>11553600</v>
      </c>
      <c r="F368" s="15">
        <f t="shared" si="25"/>
        <v>30</v>
      </c>
      <c r="G368" s="208"/>
    </row>
    <row r="369" spans="1:7" s="8" customFormat="1" ht="52.8" customHeight="1" x14ac:dyDescent="0.3">
      <c r="A369" s="117" t="s">
        <v>1051</v>
      </c>
      <c r="B369" s="2" t="s">
        <v>530</v>
      </c>
      <c r="C369" s="28">
        <v>89914301.810000002</v>
      </c>
      <c r="D369" s="12">
        <v>107947000</v>
      </c>
      <c r="E369" s="12">
        <v>107947000</v>
      </c>
      <c r="F369" s="15">
        <f t="shared" si="25"/>
        <v>100</v>
      </c>
      <c r="G369" s="208">
        <f t="shared" si="24"/>
        <v>120.05542814323944</v>
      </c>
    </row>
    <row r="370" spans="1:7" s="8" customFormat="1" ht="17.399999999999999" customHeight="1" x14ac:dyDescent="0.3">
      <c r="A370" s="1" t="s">
        <v>863</v>
      </c>
      <c r="B370" s="2" t="s">
        <v>864</v>
      </c>
      <c r="C370" s="28">
        <f>C371</f>
        <v>0</v>
      </c>
      <c r="D370" s="12">
        <f>D371</f>
        <v>20100000</v>
      </c>
      <c r="E370" s="12">
        <f>E371</f>
        <v>14388405.560000001</v>
      </c>
      <c r="F370" s="15">
        <f t="shared" si="25"/>
        <v>71.584107263681602</v>
      </c>
      <c r="G370" s="208"/>
    </row>
    <row r="371" spans="1:7" s="8" customFormat="1" ht="31.2" x14ac:dyDescent="0.3">
      <c r="A371" s="117" t="s">
        <v>862</v>
      </c>
      <c r="B371" s="2" t="s">
        <v>865</v>
      </c>
      <c r="C371" s="28">
        <v>0</v>
      </c>
      <c r="D371" s="12">
        <v>20100000</v>
      </c>
      <c r="E371" s="12">
        <v>14388405.560000001</v>
      </c>
      <c r="F371" s="15">
        <f>E371/D371*100</f>
        <v>71.584107263681602</v>
      </c>
      <c r="G371" s="208"/>
    </row>
    <row r="372" spans="1:7" s="8" customFormat="1" ht="46.8" x14ac:dyDescent="0.3">
      <c r="A372" s="1" t="s">
        <v>870</v>
      </c>
      <c r="B372" s="2" t="s">
        <v>866</v>
      </c>
      <c r="C372" s="28">
        <f>C373</f>
        <v>0</v>
      </c>
      <c r="D372" s="12">
        <f>D373</f>
        <v>43307000</v>
      </c>
      <c r="E372" s="12">
        <f>E373</f>
        <v>43307000</v>
      </c>
      <c r="F372" s="15">
        <f t="shared" ref="F372:F377" si="26">E372/D372*100</f>
        <v>100</v>
      </c>
      <c r="G372" s="208"/>
    </row>
    <row r="373" spans="1:7" s="8" customFormat="1" ht="46.8" x14ac:dyDescent="0.3">
      <c r="A373" s="1" t="s">
        <v>871</v>
      </c>
      <c r="B373" s="2" t="s">
        <v>867</v>
      </c>
      <c r="C373" s="28">
        <v>0</v>
      </c>
      <c r="D373" s="12">
        <v>43307000</v>
      </c>
      <c r="E373" s="12">
        <v>43307000</v>
      </c>
      <c r="F373" s="15">
        <f t="shared" si="26"/>
        <v>100</v>
      </c>
      <c r="G373" s="208"/>
    </row>
    <row r="374" spans="1:7" s="8" customFormat="1" ht="31.2" x14ac:dyDescent="0.3">
      <c r="A374" s="1" t="s">
        <v>872</v>
      </c>
      <c r="B374" s="2" t="s">
        <v>868</v>
      </c>
      <c r="C374" s="28">
        <f>C375</f>
        <v>0</v>
      </c>
      <c r="D374" s="12">
        <f>D375</f>
        <v>6621100</v>
      </c>
      <c r="E374" s="12">
        <f>E375</f>
        <v>0</v>
      </c>
      <c r="F374" s="15">
        <f t="shared" si="26"/>
        <v>0</v>
      </c>
      <c r="G374" s="208"/>
    </row>
    <row r="375" spans="1:7" s="8" customFormat="1" ht="31.2" x14ac:dyDescent="0.3">
      <c r="A375" s="1" t="s">
        <v>873</v>
      </c>
      <c r="B375" s="2" t="s">
        <v>869</v>
      </c>
      <c r="C375" s="28">
        <v>0</v>
      </c>
      <c r="D375" s="12">
        <v>6621100</v>
      </c>
      <c r="E375" s="12">
        <v>0</v>
      </c>
      <c r="F375" s="15">
        <f t="shared" si="26"/>
        <v>0</v>
      </c>
      <c r="G375" s="208"/>
    </row>
    <row r="376" spans="1:7" s="8" customFormat="1" ht="46.8" x14ac:dyDescent="0.3">
      <c r="A376" s="1" t="s">
        <v>652</v>
      </c>
      <c r="B376" s="2" t="s">
        <v>650</v>
      </c>
      <c r="C376" s="28">
        <f>C377</f>
        <v>24716950.879999999</v>
      </c>
      <c r="D376" s="12">
        <f>D377</f>
        <v>87970800</v>
      </c>
      <c r="E376" s="12">
        <f>E377</f>
        <v>80453600.010000005</v>
      </c>
      <c r="F376" s="15">
        <f t="shared" si="26"/>
        <v>91.454891861845084</v>
      </c>
      <c r="G376" s="208">
        <f t="shared" si="24"/>
        <v>325.49969614213194</v>
      </c>
    </row>
    <row r="377" spans="1:7" s="8" customFormat="1" ht="62.4" x14ac:dyDescent="0.3">
      <c r="A377" s="1" t="s">
        <v>653</v>
      </c>
      <c r="B377" s="2" t="s">
        <v>651</v>
      </c>
      <c r="C377" s="28">
        <v>24716950.879999999</v>
      </c>
      <c r="D377" s="12">
        <v>87970800</v>
      </c>
      <c r="E377" s="12">
        <v>80453600.010000005</v>
      </c>
      <c r="F377" s="15">
        <f t="shared" si="26"/>
        <v>91.454891861845084</v>
      </c>
      <c r="G377" s="208">
        <f t="shared" si="24"/>
        <v>325.49969614213194</v>
      </c>
    </row>
    <row r="378" spans="1:7" s="8" customFormat="1" ht="31.2" x14ac:dyDescent="0.3">
      <c r="A378" s="1" t="s">
        <v>656</v>
      </c>
      <c r="B378" s="2" t="s">
        <v>654</v>
      </c>
      <c r="C378" s="28">
        <f>C379</f>
        <v>0</v>
      </c>
      <c r="D378" s="12">
        <f>D379</f>
        <v>5224700</v>
      </c>
      <c r="E378" s="12">
        <f>E379</f>
        <v>136770</v>
      </c>
      <c r="F378" s="15">
        <f t="shared" si="25"/>
        <v>2.6177579573946832</v>
      </c>
      <c r="G378" s="208"/>
    </row>
    <row r="379" spans="1:7" s="8" customFormat="1" ht="31.2" x14ac:dyDescent="0.3">
      <c r="A379" s="1" t="s">
        <v>657</v>
      </c>
      <c r="B379" s="2" t="s">
        <v>655</v>
      </c>
      <c r="C379" s="28">
        <v>0</v>
      </c>
      <c r="D379" s="12">
        <v>5224700</v>
      </c>
      <c r="E379" s="12">
        <v>136770</v>
      </c>
      <c r="F379" s="15">
        <f t="shared" si="25"/>
        <v>2.6177579573946832</v>
      </c>
      <c r="G379" s="208"/>
    </row>
    <row r="380" spans="1:7" s="8" customFormat="1" ht="31.2" x14ac:dyDescent="0.3">
      <c r="A380" s="1" t="s">
        <v>660</v>
      </c>
      <c r="B380" s="2" t="s">
        <v>658</v>
      </c>
      <c r="C380" s="28">
        <f>C381</f>
        <v>283439417.22000003</v>
      </c>
      <c r="D380" s="12">
        <f>D381</f>
        <v>1374937500</v>
      </c>
      <c r="E380" s="12">
        <f>E381</f>
        <v>433983923.08999997</v>
      </c>
      <c r="F380" s="15">
        <f t="shared" si="25"/>
        <v>31.563901856629844</v>
      </c>
      <c r="G380" s="208">
        <f t="shared" si="24"/>
        <v>153.11346860170485</v>
      </c>
    </row>
    <row r="381" spans="1:7" s="8" customFormat="1" ht="31.2" x14ac:dyDescent="0.3">
      <c r="A381" s="1" t="s">
        <v>661</v>
      </c>
      <c r="B381" s="2" t="s">
        <v>659</v>
      </c>
      <c r="C381" s="28">
        <v>283439417.22000003</v>
      </c>
      <c r="D381" s="12">
        <v>1374937500</v>
      </c>
      <c r="E381" s="12">
        <v>433983923.08999997</v>
      </c>
      <c r="F381" s="15">
        <f t="shared" si="25"/>
        <v>31.563901856629844</v>
      </c>
      <c r="G381" s="208">
        <f t="shared" si="24"/>
        <v>153.11346860170485</v>
      </c>
    </row>
    <row r="382" spans="1:7" s="8" customFormat="1" ht="46.8" x14ac:dyDescent="0.3">
      <c r="A382" s="1" t="s">
        <v>724</v>
      </c>
      <c r="B382" s="2" t="s">
        <v>726</v>
      </c>
      <c r="C382" s="28">
        <f>C383</f>
        <v>0</v>
      </c>
      <c r="D382" s="12">
        <f>D383</f>
        <v>95779000</v>
      </c>
      <c r="E382" s="12">
        <f>E383</f>
        <v>49930308.210000001</v>
      </c>
      <c r="F382" s="15">
        <f t="shared" si="25"/>
        <v>52.130747042671153</v>
      </c>
      <c r="G382" s="208"/>
    </row>
    <row r="383" spans="1:7" s="8" customFormat="1" ht="62.4" x14ac:dyDescent="0.3">
      <c r="A383" s="1" t="s">
        <v>725</v>
      </c>
      <c r="B383" s="2" t="s">
        <v>727</v>
      </c>
      <c r="C383" s="28">
        <v>0</v>
      </c>
      <c r="D383" s="12">
        <v>95779000</v>
      </c>
      <c r="E383" s="12">
        <v>49930308.210000001</v>
      </c>
      <c r="F383" s="15">
        <f t="shared" si="25"/>
        <v>52.130747042671153</v>
      </c>
      <c r="G383" s="208"/>
    </row>
    <row r="384" spans="1:7" s="8" customFormat="1" ht="62.4" x14ac:dyDescent="0.3">
      <c r="A384" s="1" t="s">
        <v>390</v>
      </c>
      <c r="B384" s="2" t="s">
        <v>874</v>
      </c>
      <c r="C384" s="28">
        <f>C385</f>
        <v>130583206.09</v>
      </c>
      <c r="D384" s="12">
        <f>D385</f>
        <v>300511600</v>
      </c>
      <c r="E384" s="12">
        <f>E385</f>
        <v>115059980.3</v>
      </c>
      <c r="F384" s="15">
        <f t="shared" si="25"/>
        <v>38.288032907881089</v>
      </c>
      <c r="G384" s="208">
        <f t="shared" si="24"/>
        <v>88.112387300935808</v>
      </c>
    </row>
    <row r="385" spans="1:7" s="8" customFormat="1" ht="78" x14ac:dyDescent="0.3">
      <c r="A385" s="1" t="s">
        <v>302</v>
      </c>
      <c r="B385" s="2" t="s">
        <v>875</v>
      </c>
      <c r="C385" s="28">
        <v>130583206.09</v>
      </c>
      <c r="D385" s="12">
        <v>300511600</v>
      </c>
      <c r="E385" s="12">
        <v>115059980.3</v>
      </c>
      <c r="F385" s="15">
        <f t="shared" si="25"/>
        <v>38.288032907881089</v>
      </c>
      <c r="G385" s="208">
        <f t="shared" si="24"/>
        <v>88.112387300935808</v>
      </c>
    </row>
    <row r="386" spans="1:7" s="8" customFormat="1" ht="46.8" x14ac:dyDescent="0.3">
      <c r="A386" s="1" t="s">
        <v>667</v>
      </c>
      <c r="B386" s="2" t="s">
        <v>662</v>
      </c>
      <c r="C386" s="28">
        <f>C387</f>
        <v>179659049.74000001</v>
      </c>
      <c r="D386" s="12">
        <f>D387</f>
        <v>1125330300</v>
      </c>
      <c r="E386" s="12">
        <f>E387</f>
        <v>36205211.859999999</v>
      </c>
      <c r="F386" s="15">
        <f t="shared" si="25"/>
        <v>3.2172964559827455</v>
      </c>
      <c r="G386" s="208">
        <f t="shared" si="24"/>
        <v>20.15217820220894</v>
      </c>
    </row>
    <row r="387" spans="1:7" s="8" customFormat="1" ht="46.8" x14ac:dyDescent="0.3">
      <c r="A387" s="1" t="s">
        <v>666</v>
      </c>
      <c r="B387" s="2" t="s">
        <v>663</v>
      </c>
      <c r="C387" s="28">
        <v>179659049.74000001</v>
      </c>
      <c r="D387" s="12">
        <v>1125330300</v>
      </c>
      <c r="E387" s="12">
        <v>36205211.859999999</v>
      </c>
      <c r="F387" s="15">
        <f t="shared" si="25"/>
        <v>3.2172964559827455</v>
      </c>
      <c r="G387" s="208">
        <f t="shared" si="24"/>
        <v>20.15217820220894</v>
      </c>
    </row>
    <row r="388" spans="1:7" s="8" customFormat="1" ht="46.8" x14ac:dyDescent="0.3">
      <c r="A388" s="1" t="s">
        <v>876</v>
      </c>
      <c r="B388" s="2" t="s">
        <v>878</v>
      </c>
      <c r="C388" s="28">
        <f>C389</f>
        <v>0</v>
      </c>
      <c r="D388" s="12">
        <f>D389</f>
        <v>108204800</v>
      </c>
      <c r="E388" s="12">
        <f>E389</f>
        <v>0</v>
      </c>
      <c r="F388" s="15">
        <f t="shared" si="25"/>
        <v>0</v>
      </c>
      <c r="G388" s="208"/>
    </row>
    <row r="389" spans="1:7" s="8" customFormat="1" ht="46.8" x14ac:dyDescent="0.3">
      <c r="A389" s="1" t="s">
        <v>877</v>
      </c>
      <c r="B389" s="2" t="s">
        <v>879</v>
      </c>
      <c r="C389" s="28">
        <v>0</v>
      </c>
      <c r="D389" s="12">
        <v>108204800</v>
      </c>
      <c r="E389" s="12">
        <v>0</v>
      </c>
      <c r="F389" s="15">
        <f t="shared" si="25"/>
        <v>0</v>
      </c>
      <c r="G389" s="208"/>
    </row>
    <row r="390" spans="1:7" s="8" customFormat="1" ht="46.8" x14ac:dyDescent="0.3">
      <c r="A390" s="1" t="s">
        <v>668</v>
      </c>
      <c r="B390" s="2" t="s">
        <v>664</v>
      </c>
      <c r="C390" s="28">
        <f>C391</f>
        <v>38442200</v>
      </c>
      <c r="D390" s="12">
        <f>D391</f>
        <v>26860200</v>
      </c>
      <c r="E390" s="12">
        <f>E391</f>
        <v>23710691.879999999</v>
      </c>
      <c r="F390" s="15">
        <f t="shared" si="25"/>
        <v>88.274442781513159</v>
      </c>
      <c r="G390" s="208">
        <f t="shared" ref="G389:G452" si="27">E390/C390*100</f>
        <v>61.678810994167868</v>
      </c>
    </row>
    <row r="391" spans="1:7" s="8" customFormat="1" ht="46.8" x14ac:dyDescent="0.3">
      <c r="A391" s="1" t="s">
        <v>669</v>
      </c>
      <c r="B391" s="2" t="s">
        <v>665</v>
      </c>
      <c r="C391" s="28">
        <v>38442200</v>
      </c>
      <c r="D391" s="12">
        <v>26860200</v>
      </c>
      <c r="E391" s="12">
        <v>23710691.879999999</v>
      </c>
      <c r="F391" s="15">
        <f t="shared" si="25"/>
        <v>88.274442781513159</v>
      </c>
      <c r="G391" s="208">
        <f t="shared" si="27"/>
        <v>61.678810994167868</v>
      </c>
    </row>
    <row r="392" spans="1:7" s="118" customFormat="1" ht="31.2" x14ac:dyDescent="0.3">
      <c r="A392" s="121" t="s">
        <v>1052</v>
      </c>
      <c r="B392" s="122" t="s">
        <v>1053</v>
      </c>
      <c r="C392" s="119">
        <f>C393</f>
        <v>43158700</v>
      </c>
      <c r="D392" s="125">
        <v>0</v>
      </c>
      <c r="E392" s="125">
        <v>0</v>
      </c>
      <c r="F392" s="120"/>
      <c r="G392" s="208">
        <f t="shared" si="27"/>
        <v>0</v>
      </c>
    </row>
    <row r="393" spans="1:7" s="118" customFormat="1" ht="31.2" x14ac:dyDescent="0.3">
      <c r="A393" s="121" t="s">
        <v>1054</v>
      </c>
      <c r="B393" s="122" t="s">
        <v>1055</v>
      </c>
      <c r="C393" s="119">
        <v>43158700</v>
      </c>
      <c r="D393" s="125">
        <v>0</v>
      </c>
      <c r="E393" s="125">
        <v>0</v>
      </c>
      <c r="F393" s="120"/>
      <c r="G393" s="208">
        <f t="shared" si="27"/>
        <v>0</v>
      </c>
    </row>
    <row r="394" spans="1:7" s="8" customFormat="1" x14ac:dyDescent="0.3">
      <c r="A394" s="17" t="s">
        <v>303</v>
      </c>
      <c r="B394" s="18" t="s">
        <v>14</v>
      </c>
      <c r="C394" s="124">
        <f>C395+C397+C399+C401+C402+C403+C405+C407+C409+C411+C413+C415+C416+C418+C420+C422+C424+C426+C428+C430</f>
        <v>1796983507.9899998</v>
      </c>
      <c r="D394" s="11">
        <f>D395+D397+D399+D401+D402+D403+D405+D407+D409+D411+D413+D415+D416+D418+D420+D424+D430</f>
        <v>2353415900</v>
      </c>
      <c r="E394" s="11">
        <f>E395+E397+E399+E401+E402+E403+E405+E407+E409+E411+E413+E415+E416+E418+E420+E424+E430</f>
        <v>1224291688.96</v>
      </c>
      <c r="F394" s="16">
        <f t="shared" si="25"/>
        <v>52.021900972114622</v>
      </c>
      <c r="G394" s="209">
        <f t="shared" si="27"/>
        <v>68.130379801282686</v>
      </c>
    </row>
    <row r="395" spans="1:7" s="8" customFormat="1" ht="19.8" customHeight="1" x14ac:dyDescent="0.3">
      <c r="A395" s="1" t="s">
        <v>583</v>
      </c>
      <c r="B395" s="2" t="s">
        <v>581</v>
      </c>
      <c r="C395" s="28">
        <f>C396</f>
        <v>0</v>
      </c>
      <c r="D395" s="12">
        <f>D396</f>
        <v>2000000</v>
      </c>
      <c r="E395" s="12">
        <f>E396</f>
        <v>0</v>
      </c>
      <c r="F395" s="15">
        <f t="shared" si="25"/>
        <v>0</v>
      </c>
      <c r="G395" s="208"/>
    </row>
    <row r="396" spans="1:7" s="8" customFormat="1" ht="35.4" customHeight="1" x14ac:dyDescent="0.3">
      <c r="A396" s="1" t="s">
        <v>584</v>
      </c>
      <c r="B396" s="2" t="s">
        <v>582</v>
      </c>
      <c r="C396" s="28">
        <v>0</v>
      </c>
      <c r="D396" s="12">
        <v>2000000</v>
      </c>
      <c r="E396" s="12">
        <v>0</v>
      </c>
      <c r="F396" s="15">
        <f t="shared" si="25"/>
        <v>0</v>
      </c>
      <c r="G396" s="208"/>
    </row>
    <row r="397" spans="1:7" s="8" customFormat="1" ht="31.2" x14ac:dyDescent="0.3">
      <c r="A397" s="1" t="s">
        <v>391</v>
      </c>
      <c r="B397" s="2" t="s">
        <v>670</v>
      </c>
      <c r="C397" s="28">
        <f>C398</f>
        <v>15577658.98</v>
      </c>
      <c r="D397" s="12">
        <f>D398</f>
        <v>38278000</v>
      </c>
      <c r="E397" s="12">
        <f>E398</f>
        <v>18729868.109999999</v>
      </c>
      <c r="F397" s="15">
        <f t="shared" si="25"/>
        <v>48.931156565128795</v>
      </c>
      <c r="G397" s="208">
        <f t="shared" si="27"/>
        <v>120.23544830482609</v>
      </c>
    </row>
    <row r="398" spans="1:7" s="8" customFormat="1" ht="46.8" x14ac:dyDescent="0.3">
      <c r="A398" s="1" t="s">
        <v>304</v>
      </c>
      <c r="B398" s="2" t="s">
        <v>671</v>
      </c>
      <c r="C398" s="28">
        <v>15577658.98</v>
      </c>
      <c r="D398" s="12">
        <v>38278000</v>
      </c>
      <c r="E398" s="12">
        <v>18729868.109999999</v>
      </c>
      <c r="F398" s="15">
        <f t="shared" si="25"/>
        <v>48.931156565128795</v>
      </c>
      <c r="G398" s="208">
        <f t="shared" si="27"/>
        <v>120.23544830482609</v>
      </c>
    </row>
    <row r="399" spans="1:7" s="8" customFormat="1" ht="46.8" x14ac:dyDescent="0.3">
      <c r="A399" s="1" t="s">
        <v>392</v>
      </c>
      <c r="B399" s="2" t="s">
        <v>393</v>
      </c>
      <c r="C399" s="28">
        <f>C400</f>
        <v>2999831.77</v>
      </c>
      <c r="D399" s="12">
        <f>D400</f>
        <v>128000</v>
      </c>
      <c r="E399" s="12">
        <f>E400</f>
        <v>101193.5</v>
      </c>
      <c r="F399" s="15">
        <f t="shared" si="25"/>
        <v>79.057421875000003</v>
      </c>
      <c r="G399" s="208">
        <f t="shared" si="27"/>
        <v>3.3733058304132832</v>
      </c>
    </row>
    <row r="400" spans="1:7" s="8" customFormat="1" ht="46.8" x14ac:dyDescent="0.3">
      <c r="A400" s="1" t="s">
        <v>305</v>
      </c>
      <c r="B400" s="2" t="s">
        <v>15</v>
      </c>
      <c r="C400" s="28">
        <v>2999831.77</v>
      </c>
      <c r="D400" s="12">
        <v>128000</v>
      </c>
      <c r="E400" s="12">
        <v>101193.5</v>
      </c>
      <c r="F400" s="15">
        <f t="shared" si="25"/>
        <v>79.057421875000003</v>
      </c>
      <c r="G400" s="208">
        <f t="shared" si="27"/>
        <v>3.3733058304132832</v>
      </c>
    </row>
    <row r="401" spans="1:7" s="8" customFormat="1" ht="31.2" x14ac:dyDescent="0.3">
      <c r="A401" s="1" t="s">
        <v>306</v>
      </c>
      <c r="B401" s="2" t="s">
        <v>16</v>
      </c>
      <c r="C401" s="28">
        <v>496584.45</v>
      </c>
      <c r="D401" s="12">
        <v>5605300</v>
      </c>
      <c r="E401" s="12">
        <v>0</v>
      </c>
      <c r="F401" s="15">
        <f t="shared" si="25"/>
        <v>0</v>
      </c>
      <c r="G401" s="208">
        <f t="shared" si="27"/>
        <v>0</v>
      </c>
    </row>
    <row r="402" spans="1:7" s="8" customFormat="1" ht="31.2" x14ac:dyDescent="0.3">
      <c r="A402" s="1" t="s">
        <v>307</v>
      </c>
      <c r="B402" s="2" t="s">
        <v>17</v>
      </c>
      <c r="C402" s="28">
        <v>137049296.75999999</v>
      </c>
      <c r="D402" s="12">
        <v>359996800</v>
      </c>
      <c r="E402" s="12">
        <v>141564157.08000001</v>
      </c>
      <c r="F402" s="15">
        <f t="shared" si="25"/>
        <v>39.323726510902326</v>
      </c>
      <c r="G402" s="208">
        <f t="shared" si="27"/>
        <v>103.29433308067711</v>
      </c>
    </row>
    <row r="403" spans="1:7" s="8" customFormat="1" ht="79.8" customHeight="1" x14ac:dyDescent="0.3">
      <c r="A403" s="1" t="s">
        <v>587</v>
      </c>
      <c r="B403" s="19" t="s">
        <v>585</v>
      </c>
      <c r="C403" s="28">
        <f>C404</f>
        <v>1590408</v>
      </c>
      <c r="D403" s="12">
        <f>D404</f>
        <v>9002000</v>
      </c>
      <c r="E403" s="12">
        <f>E404</f>
        <v>0</v>
      </c>
      <c r="F403" s="15">
        <f t="shared" si="25"/>
        <v>0</v>
      </c>
      <c r="G403" s="208">
        <f t="shared" si="27"/>
        <v>0</v>
      </c>
    </row>
    <row r="404" spans="1:7" s="8" customFormat="1" ht="81" customHeight="1" x14ac:dyDescent="0.3">
      <c r="A404" s="1" t="s">
        <v>588</v>
      </c>
      <c r="B404" s="19" t="s">
        <v>586</v>
      </c>
      <c r="C404" s="28">
        <v>1590408</v>
      </c>
      <c r="D404" s="12">
        <v>9002000</v>
      </c>
      <c r="E404" s="12">
        <v>0</v>
      </c>
      <c r="F404" s="15">
        <f t="shared" si="25"/>
        <v>0</v>
      </c>
      <c r="G404" s="208">
        <f t="shared" si="27"/>
        <v>0</v>
      </c>
    </row>
    <row r="405" spans="1:7" s="8" customFormat="1" ht="46.8" x14ac:dyDescent="0.3">
      <c r="A405" s="1" t="s">
        <v>394</v>
      </c>
      <c r="B405" s="2" t="s">
        <v>395</v>
      </c>
      <c r="C405" s="28">
        <f>C406</f>
        <v>6295700</v>
      </c>
      <c r="D405" s="12">
        <f>D406</f>
        <v>4783900</v>
      </c>
      <c r="E405" s="12">
        <f>E406</f>
        <v>2307780</v>
      </c>
      <c r="F405" s="15">
        <f t="shared" si="25"/>
        <v>48.240556867827507</v>
      </c>
      <c r="G405" s="208">
        <f t="shared" si="27"/>
        <v>36.656448051844912</v>
      </c>
    </row>
    <row r="406" spans="1:7" s="8" customFormat="1" ht="50.25" customHeight="1" x14ac:dyDescent="0.3">
      <c r="A406" s="1" t="s">
        <v>308</v>
      </c>
      <c r="B406" s="2" t="s">
        <v>18</v>
      </c>
      <c r="C406" s="28">
        <v>6295700</v>
      </c>
      <c r="D406" s="12">
        <v>4783900</v>
      </c>
      <c r="E406" s="12">
        <v>2307780</v>
      </c>
      <c r="F406" s="15">
        <f t="shared" si="25"/>
        <v>48.240556867827507</v>
      </c>
      <c r="G406" s="208">
        <f t="shared" si="27"/>
        <v>36.656448051844912</v>
      </c>
    </row>
    <row r="407" spans="1:7" s="8" customFormat="1" ht="50.25" customHeight="1" x14ac:dyDescent="0.3">
      <c r="A407" s="1" t="s">
        <v>396</v>
      </c>
      <c r="B407" s="2" t="s">
        <v>397</v>
      </c>
      <c r="C407" s="28">
        <f>C408</f>
        <v>7985800</v>
      </c>
      <c r="D407" s="12">
        <f>D408</f>
        <v>5804000</v>
      </c>
      <c r="E407" s="12">
        <f>E408</f>
        <v>5804000</v>
      </c>
      <c r="F407" s="15">
        <f t="shared" si="25"/>
        <v>100</v>
      </c>
      <c r="G407" s="208">
        <f t="shared" si="27"/>
        <v>72.679005234290855</v>
      </c>
    </row>
    <row r="408" spans="1:7" s="8" customFormat="1" ht="62.4" x14ac:dyDescent="0.3">
      <c r="A408" s="1" t="s">
        <v>309</v>
      </c>
      <c r="B408" s="2" t="s">
        <v>19</v>
      </c>
      <c r="C408" s="28">
        <v>7985800</v>
      </c>
      <c r="D408" s="12">
        <v>5804000</v>
      </c>
      <c r="E408" s="12">
        <v>5804000</v>
      </c>
      <c r="F408" s="15">
        <f t="shared" si="25"/>
        <v>100</v>
      </c>
      <c r="G408" s="208">
        <f t="shared" si="27"/>
        <v>72.679005234290855</v>
      </c>
    </row>
    <row r="409" spans="1:7" s="8" customFormat="1" ht="46.8" x14ac:dyDescent="0.3">
      <c r="A409" s="1" t="s">
        <v>398</v>
      </c>
      <c r="B409" s="2" t="s">
        <v>399</v>
      </c>
      <c r="C409" s="28">
        <f>C410</f>
        <v>69205034.400000006</v>
      </c>
      <c r="D409" s="12">
        <f>D410</f>
        <v>113582900</v>
      </c>
      <c r="E409" s="12">
        <f>E410</f>
        <v>73502695.670000002</v>
      </c>
      <c r="F409" s="15">
        <f t="shared" si="25"/>
        <v>64.712818276342659</v>
      </c>
      <c r="G409" s="208">
        <f t="shared" si="27"/>
        <v>106.21004137525578</v>
      </c>
    </row>
    <row r="410" spans="1:7" s="8" customFormat="1" ht="46.8" x14ac:dyDescent="0.3">
      <c r="A410" s="1" t="s">
        <v>310</v>
      </c>
      <c r="B410" s="2" t="s">
        <v>20</v>
      </c>
      <c r="C410" s="28">
        <v>69205034.400000006</v>
      </c>
      <c r="D410" s="12">
        <v>113582900</v>
      </c>
      <c r="E410" s="12">
        <v>73502695.670000002</v>
      </c>
      <c r="F410" s="15">
        <f t="shared" si="25"/>
        <v>64.712818276342659</v>
      </c>
      <c r="G410" s="208">
        <f t="shared" si="27"/>
        <v>106.21004137525578</v>
      </c>
    </row>
    <row r="411" spans="1:7" s="8" customFormat="1" ht="68.400000000000006" customHeight="1" x14ac:dyDescent="0.3">
      <c r="A411" s="1" t="s">
        <v>400</v>
      </c>
      <c r="B411" s="2" t="s">
        <v>589</v>
      </c>
      <c r="C411" s="28">
        <f>C412</f>
        <v>26716.32</v>
      </c>
      <c r="D411" s="12">
        <f>D412</f>
        <v>136000</v>
      </c>
      <c r="E411" s="12">
        <f>E412</f>
        <v>28185.66</v>
      </c>
      <c r="F411" s="15">
        <f t="shared" si="25"/>
        <v>20.72475</v>
      </c>
      <c r="G411" s="208">
        <f t="shared" si="27"/>
        <v>105.49978440144451</v>
      </c>
    </row>
    <row r="412" spans="1:7" s="8" customFormat="1" ht="66.599999999999994" customHeight="1" x14ac:dyDescent="0.3">
      <c r="A412" s="1" t="s">
        <v>311</v>
      </c>
      <c r="B412" s="2" t="s">
        <v>590</v>
      </c>
      <c r="C412" s="28">
        <v>26716.32</v>
      </c>
      <c r="D412" s="12">
        <v>136000</v>
      </c>
      <c r="E412" s="12">
        <v>28185.66</v>
      </c>
      <c r="F412" s="15">
        <f t="shared" si="25"/>
        <v>20.72475</v>
      </c>
      <c r="G412" s="208">
        <f t="shared" si="27"/>
        <v>105.49978440144451</v>
      </c>
    </row>
    <row r="413" spans="1:7" s="8" customFormat="1" ht="31.2" x14ac:dyDescent="0.3">
      <c r="A413" s="1" t="s">
        <v>401</v>
      </c>
      <c r="B413" s="2" t="s">
        <v>402</v>
      </c>
      <c r="C413" s="28">
        <f>C414</f>
        <v>372084668.51999998</v>
      </c>
      <c r="D413" s="12">
        <f>D414</f>
        <v>882906200</v>
      </c>
      <c r="E413" s="12">
        <f>E414</f>
        <v>395206582.33999997</v>
      </c>
      <c r="F413" s="15">
        <f t="shared" si="25"/>
        <v>44.762012356465497</v>
      </c>
      <c r="G413" s="208">
        <f t="shared" si="27"/>
        <v>106.21415386771227</v>
      </c>
    </row>
    <row r="414" spans="1:7" s="8" customFormat="1" ht="31.2" x14ac:dyDescent="0.3">
      <c r="A414" s="1" t="s">
        <v>312</v>
      </c>
      <c r="B414" s="2" t="s">
        <v>21</v>
      </c>
      <c r="C414" s="28">
        <v>372084668.51999998</v>
      </c>
      <c r="D414" s="12">
        <v>882906200</v>
      </c>
      <c r="E414" s="12">
        <v>395206582.33999997</v>
      </c>
      <c r="F414" s="15">
        <f t="shared" si="25"/>
        <v>44.762012356465497</v>
      </c>
      <c r="G414" s="208">
        <f t="shared" si="27"/>
        <v>106.21415386771227</v>
      </c>
    </row>
    <row r="415" spans="1:7" s="8" customFormat="1" ht="63.6" customHeight="1" x14ac:dyDescent="0.3">
      <c r="A415" s="1" t="s">
        <v>313</v>
      </c>
      <c r="B415" s="2" t="s">
        <v>947</v>
      </c>
      <c r="C415" s="28">
        <v>163370152.87</v>
      </c>
      <c r="D415" s="12">
        <v>385666500</v>
      </c>
      <c r="E415" s="12">
        <v>139722989.24000001</v>
      </c>
      <c r="F415" s="15">
        <f t="shared" si="25"/>
        <v>36.228967058326297</v>
      </c>
      <c r="G415" s="208">
        <f t="shared" si="27"/>
        <v>85.525407661938729</v>
      </c>
    </row>
    <row r="416" spans="1:7" s="8" customFormat="1" ht="31.2" x14ac:dyDescent="0.3">
      <c r="A416" s="1" t="s">
        <v>880</v>
      </c>
      <c r="B416" s="2" t="s">
        <v>672</v>
      </c>
      <c r="C416" s="28">
        <f>C417</f>
        <v>0</v>
      </c>
      <c r="D416" s="12">
        <f>D417</f>
        <v>41962600</v>
      </c>
      <c r="E416" s="12">
        <f>E417</f>
        <v>19875732.219999999</v>
      </c>
      <c r="F416" s="15">
        <f t="shared" si="25"/>
        <v>47.365349668514341</v>
      </c>
      <c r="G416" s="208"/>
    </row>
    <row r="417" spans="1:7" s="8" customFormat="1" ht="31.2" x14ac:dyDescent="0.3">
      <c r="A417" s="1" t="s">
        <v>881</v>
      </c>
      <c r="B417" s="2" t="s">
        <v>673</v>
      </c>
      <c r="C417" s="28">
        <v>0</v>
      </c>
      <c r="D417" s="12">
        <v>41962600</v>
      </c>
      <c r="E417" s="12">
        <v>19875732.219999999</v>
      </c>
      <c r="F417" s="15">
        <f t="shared" si="25"/>
        <v>47.365349668514341</v>
      </c>
      <c r="G417" s="208"/>
    </row>
    <row r="418" spans="1:7" s="8" customFormat="1" x14ac:dyDescent="0.3">
      <c r="A418" s="1" t="s">
        <v>403</v>
      </c>
      <c r="B418" s="2" t="s">
        <v>404</v>
      </c>
      <c r="C418" s="28">
        <f>C419</f>
        <v>2455594.09</v>
      </c>
      <c r="D418" s="12">
        <f>D419</f>
        <v>5523200</v>
      </c>
      <c r="E418" s="12">
        <f>E419</f>
        <v>3059368.06</v>
      </c>
      <c r="F418" s="15">
        <f t="shared" si="25"/>
        <v>55.391223566048666</v>
      </c>
      <c r="G418" s="208">
        <f t="shared" si="27"/>
        <v>124.58769437745309</v>
      </c>
    </row>
    <row r="419" spans="1:7" s="8" customFormat="1" ht="31.2" x14ac:dyDescent="0.3">
      <c r="A419" s="1" t="s">
        <v>314</v>
      </c>
      <c r="B419" s="2" t="s">
        <v>22</v>
      </c>
      <c r="C419" s="28">
        <v>2455594.09</v>
      </c>
      <c r="D419" s="12">
        <v>5523200</v>
      </c>
      <c r="E419" s="12">
        <v>3059368.06</v>
      </c>
      <c r="F419" s="15">
        <f t="shared" si="25"/>
        <v>55.391223566048666</v>
      </c>
      <c r="G419" s="208">
        <f t="shared" si="27"/>
        <v>124.58769437745309</v>
      </c>
    </row>
    <row r="420" spans="1:7" s="8" customFormat="1" ht="55.2" customHeight="1" x14ac:dyDescent="0.3">
      <c r="A420" s="1" t="s">
        <v>405</v>
      </c>
      <c r="B420" s="2" t="s">
        <v>406</v>
      </c>
      <c r="C420" s="28">
        <f>C421</f>
        <v>79657700</v>
      </c>
      <c r="D420" s="12">
        <f>D421</f>
        <v>35412700</v>
      </c>
      <c r="E420" s="12">
        <f>E421</f>
        <v>35412700</v>
      </c>
      <c r="F420" s="15">
        <f t="shared" si="25"/>
        <v>100</v>
      </c>
      <c r="G420" s="208">
        <f t="shared" si="27"/>
        <v>44.456091501512098</v>
      </c>
    </row>
    <row r="421" spans="1:7" s="8" customFormat="1" ht="62.4" x14ac:dyDescent="0.3">
      <c r="A421" s="1" t="s">
        <v>315</v>
      </c>
      <c r="B421" s="2" t="s">
        <v>23</v>
      </c>
      <c r="C421" s="28">
        <v>79657700</v>
      </c>
      <c r="D421" s="12">
        <v>35412700</v>
      </c>
      <c r="E421" s="12">
        <v>35412700</v>
      </c>
      <c r="F421" s="15">
        <f t="shared" si="25"/>
        <v>100</v>
      </c>
      <c r="G421" s="208">
        <f t="shared" si="27"/>
        <v>44.456091501512098</v>
      </c>
    </row>
    <row r="422" spans="1:7" s="123" customFormat="1" ht="31.2" x14ac:dyDescent="0.3">
      <c r="A422" s="127" t="s">
        <v>1056</v>
      </c>
      <c r="B422" s="128" t="s">
        <v>672</v>
      </c>
      <c r="C422" s="125">
        <f>C423</f>
        <v>5396810.5999999996</v>
      </c>
      <c r="D422" s="130">
        <v>0</v>
      </c>
      <c r="E422" s="130">
        <v>0</v>
      </c>
      <c r="F422" s="126"/>
      <c r="G422" s="208">
        <f t="shared" si="27"/>
        <v>0</v>
      </c>
    </row>
    <row r="423" spans="1:7" s="123" customFormat="1" ht="31.2" x14ac:dyDescent="0.3">
      <c r="A423" s="127" t="s">
        <v>1057</v>
      </c>
      <c r="B423" s="128" t="s">
        <v>673</v>
      </c>
      <c r="C423" s="125">
        <v>5396810.5999999996</v>
      </c>
      <c r="D423" s="130">
        <v>0</v>
      </c>
      <c r="E423" s="130">
        <v>0</v>
      </c>
      <c r="F423" s="126"/>
      <c r="G423" s="208">
        <f t="shared" si="27"/>
        <v>0</v>
      </c>
    </row>
    <row r="424" spans="1:7" s="8" customFormat="1" ht="78" x14ac:dyDescent="0.3">
      <c r="A424" s="1" t="s">
        <v>407</v>
      </c>
      <c r="B424" s="2" t="s">
        <v>408</v>
      </c>
      <c r="C424" s="28">
        <f>C425</f>
        <v>263811796.83000001</v>
      </c>
      <c r="D424" s="12">
        <f>D425</f>
        <v>372669300</v>
      </c>
      <c r="E424" s="12">
        <f>E425</f>
        <v>339981382.98000002</v>
      </c>
      <c r="F424" s="15">
        <f t="shared" si="25"/>
        <v>91.228706786418954</v>
      </c>
      <c r="G424" s="208">
        <f t="shared" si="27"/>
        <v>128.87269904729982</v>
      </c>
    </row>
    <row r="425" spans="1:7" s="8" customFormat="1" ht="81" customHeight="1" x14ac:dyDescent="0.3">
      <c r="A425" s="1" t="s">
        <v>316</v>
      </c>
      <c r="B425" s="2" t="s">
        <v>144</v>
      </c>
      <c r="C425" s="28">
        <v>263811796.83000001</v>
      </c>
      <c r="D425" s="12">
        <v>372669300</v>
      </c>
      <c r="E425" s="12">
        <v>339981382.98000002</v>
      </c>
      <c r="F425" s="15">
        <f t="shared" si="25"/>
        <v>91.228706786418954</v>
      </c>
      <c r="G425" s="208">
        <f t="shared" si="27"/>
        <v>128.87269904729982</v>
      </c>
    </row>
    <row r="426" spans="1:7" s="129" customFormat="1" ht="31.2" x14ac:dyDescent="0.3">
      <c r="A426" s="132" t="s">
        <v>1058</v>
      </c>
      <c r="B426" s="133" t="s">
        <v>1059</v>
      </c>
      <c r="C426" s="130">
        <f>C427</f>
        <v>1855476</v>
      </c>
      <c r="D426" s="135">
        <v>0</v>
      </c>
      <c r="E426" s="135">
        <v>0</v>
      </c>
      <c r="F426" s="131"/>
      <c r="G426" s="208">
        <f t="shared" si="27"/>
        <v>0</v>
      </c>
    </row>
    <row r="427" spans="1:7" s="129" customFormat="1" ht="31.2" x14ac:dyDescent="0.3">
      <c r="A427" s="132" t="s">
        <v>1060</v>
      </c>
      <c r="B427" s="133" t="s">
        <v>1061</v>
      </c>
      <c r="C427" s="130">
        <v>1855476</v>
      </c>
      <c r="D427" s="135">
        <v>0</v>
      </c>
      <c r="E427" s="135">
        <v>0</v>
      </c>
      <c r="F427" s="131"/>
      <c r="G427" s="208">
        <f t="shared" si="27"/>
        <v>0</v>
      </c>
    </row>
    <row r="428" spans="1:7" s="129" customFormat="1" ht="31.2" x14ac:dyDescent="0.3">
      <c r="A428" s="132" t="s">
        <v>1062</v>
      </c>
      <c r="B428" s="133" t="s">
        <v>1063</v>
      </c>
      <c r="C428" s="130">
        <f>C429</f>
        <v>618241903.59000003</v>
      </c>
      <c r="D428" s="135">
        <v>0</v>
      </c>
      <c r="E428" s="135">
        <v>0</v>
      </c>
      <c r="F428" s="131"/>
      <c r="G428" s="208">
        <f t="shared" si="27"/>
        <v>0</v>
      </c>
    </row>
    <row r="429" spans="1:7" s="129" customFormat="1" ht="31.2" x14ac:dyDescent="0.3">
      <c r="A429" s="132" t="s">
        <v>1064</v>
      </c>
      <c r="B429" s="133" t="s">
        <v>1065</v>
      </c>
      <c r="C429" s="130">
        <v>618241903.59000003</v>
      </c>
      <c r="D429" s="135">
        <v>0</v>
      </c>
      <c r="E429" s="135">
        <v>0</v>
      </c>
      <c r="F429" s="131"/>
      <c r="G429" s="208">
        <f t="shared" si="27"/>
        <v>0</v>
      </c>
    </row>
    <row r="430" spans="1:7" s="8" customFormat="1" x14ac:dyDescent="0.3">
      <c r="A430" s="1" t="s">
        <v>317</v>
      </c>
      <c r="B430" s="2" t="s">
        <v>24</v>
      </c>
      <c r="C430" s="28">
        <v>48882374.810000002</v>
      </c>
      <c r="D430" s="12">
        <v>89958500</v>
      </c>
      <c r="E430" s="12">
        <v>48995054.100000001</v>
      </c>
      <c r="F430" s="15">
        <f t="shared" ref="F430:F525" si="28">E430/D430*100</f>
        <v>54.464062984598463</v>
      </c>
      <c r="G430" s="208">
        <f t="shared" si="27"/>
        <v>100.23051107978687</v>
      </c>
    </row>
    <row r="431" spans="1:7" x14ac:dyDescent="0.3">
      <c r="A431" s="17" t="s">
        <v>318</v>
      </c>
      <c r="B431" s="18" t="s">
        <v>0</v>
      </c>
      <c r="C431" s="206">
        <f>C432+C433+C434+C435+C437+C438+C440+C441+C443+C444+C446+C447+C448+C449+C451+C453+C454+C456+C458+C459+C461+C463+C465+C467+C469+C471</f>
        <v>3603946895.4400001</v>
      </c>
      <c r="D431" s="206">
        <f t="shared" ref="C431:D431" si="29">D432+D433+D434+D435+D437+D438+D440+D441+D443+D444+D446+D447+D448+D449+D451+D453+D456+D458+D459+D461+D463+D465+D467+D469+D471</f>
        <v>7820448533</v>
      </c>
      <c r="E431" s="11">
        <f>E432+E433+E434+E435+E437+E438+E440+E441+E443+E444+E446+E447+E448+E449+E451+E453+E456+E458+E459+E461+E463+E465+E467+E469+E471</f>
        <v>3020496973.3399997</v>
      </c>
      <c r="F431" s="16">
        <f t="shared" si="28"/>
        <v>38.623065679601218</v>
      </c>
      <c r="G431" s="209">
        <f t="shared" si="27"/>
        <v>83.810806900672503</v>
      </c>
    </row>
    <row r="432" spans="1:7" ht="156" x14ac:dyDescent="0.3">
      <c r="A432" s="1" t="s">
        <v>963</v>
      </c>
      <c r="B432" s="2" t="s">
        <v>962</v>
      </c>
      <c r="C432" s="28">
        <v>0</v>
      </c>
      <c r="D432" s="12">
        <v>0</v>
      </c>
      <c r="E432" s="12">
        <v>26880000</v>
      </c>
      <c r="F432" s="15"/>
      <c r="G432" s="208"/>
    </row>
    <row r="433" spans="1:7" ht="46.8" x14ac:dyDescent="0.3">
      <c r="A433" s="1" t="s">
        <v>319</v>
      </c>
      <c r="B433" s="2" t="s">
        <v>153</v>
      </c>
      <c r="C433" s="28">
        <v>5771060.04</v>
      </c>
      <c r="D433" s="12">
        <v>15141000</v>
      </c>
      <c r="E433" s="12">
        <v>6164490.5599999996</v>
      </c>
      <c r="F433" s="15">
        <f t="shared" si="28"/>
        <v>40.713893137837658</v>
      </c>
      <c r="G433" s="208">
        <f t="shared" si="27"/>
        <v>106.81730076057224</v>
      </c>
    </row>
    <row r="434" spans="1:7" ht="48.6" customHeight="1" x14ac:dyDescent="0.3">
      <c r="A434" s="1" t="s">
        <v>320</v>
      </c>
      <c r="B434" s="19" t="s">
        <v>674</v>
      </c>
      <c r="C434" s="28">
        <v>2590518.5699999998</v>
      </c>
      <c r="D434" s="12">
        <v>7262800</v>
      </c>
      <c r="E434" s="12">
        <v>2176278.2799999998</v>
      </c>
      <c r="F434" s="15">
        <f t="shared" si="28"/>
        <v>29.964728203998455</v>
      </c>
      <c r="G434" s="208">
        <f t="shared" si="27"/>
        <v>84.009368054829267</v>
      </c>
    </row>
    <row r="435" spans="1:7" ht="31.2" x14ac:dyDescent="0.3">
      <c r="A435" s="1" t="s">
        <v>409</v>
      </c>
      <c r="B435" s="2" t="s">
        <v>410</v>
      </c>
      <c r="C435" s="28">
        <f>C436</f>
        <v>96563702.760000005</v>
      </c>
      <c r="D435" s="12">
        <f>D436</f>
        <v>110852100</v>
      </c>
      <c r="E435" s="12">
        <f>E436</f>
        <v>110326926.53</v>
      </c>
      <c r="F435" s="15">
        <f t="shared" si="28"/>
        <v>99.526239493884191</v>
      </c>
      <c r="G435" s="208">
        <f t="shared" si="27"/>
        <v>114.2529991877043</v>
      </c>
    </row>
    <row r="436" spans="1:7" ht="34.799999999999997" customHeight="1" x14ac:dyDescent="0.3">
      <c r="A436" s="1" t="s">
        <v>321</v>
      </c>
      <c r="B436" s="2" t="s">
        <v>25</v>
      </c>
      <c r="C436" s="28">
        <v>96563702.760000005</v>
      </c>
      <c r="D436" s="12">
        <v>110852100</v>
      </c>
      <c r="E436" s="12">
        <v>110326926.53</v>
      </c>
      <c r="F436" s="15">
        <f t="shared" si="28"/>
        <v>99.526239493884191</v>
      </c>
      <c r="G436" s="208">
        <f t="shared" si="27"/>
        <v>114.2529991877043</v>
      </c>
    </row>
    <row r="437" spans="1:7" ht="46.8" x14ac:dyDescent="0.3">
      <c r="A437" s="1" t="s">
        <v>322</v>
      </c>
      <c r="B437" s="2" t="s">
        <v>533</v>
      </c>
      <c r="C437" s="28">
        <v>255637900</v>
      </c>
      <c r="D437" s="12">
        <v>62899600</v>
      </c>
      <c r="E437" s="12">
        <v>61921268.140000001</v>
      </c>
      <c r="F437" s="15">
        <f t="shared" si="28"/>
        <v>98.444613542852423</v>
      </c>
      <c r="G437" s="208">
        <f t="shared" si="27"/>
        <v>24.222256613749373</v>
      </c>
    </row>
    <row r="438" spans="1:7" ht="35.25" customHeight="1" x14ac:dyDescent="0.3">
      <c r="A438" s="1" t="s">
        <v>411</v>
      </c>
      <c r="B438" s="2" t="s">
        <v>412</v>
      </c>
      <c r="C438" s="28">
        <f>C439</f>
        <v>173012000</v>
      </c>
      <c r="D438" s="12">
        <f>D439</f>
        <v>84745300</v>
      </c>
      <c r="E438" s="12">
        <f>E439</f>
        <v>64653375</v>
      </c>
      <c r="F438" s="15">
        <f t="shared" si="28"/>
        <v>76.291399051038823</v>
      </c>
      <c r="G438" s="208">
        <f t="shared" si="27"/>
        <v>37.369300973342888</v>
      </c>
    </row>
    <row r="439" spans="1:7" ht="46.8" x14ac:dyDescent="0.3">
      <c r="A439" s="1" t="s">
        <v>323</v>
      </c>
      <c r="B439" s="2" t="s">
        <v>26</v>
      </c>
      <c r="C439" s="28">
        <v>173012000</v>
      </c>
      <c r="D439" s="12">
        <v>84745300</v>
      </c>
      <c r="E439" s="12">
        <v>64653375</v>
      </c>
      <c r="F439" s="15">
        <f t="shared" si="28"/>
        <v>76.291399051038823</v>
      </c>
      <c r="G439" s="208">
        <f t="shared" si="27"/>
        <v>37.369300973342888</v>
      </c>
    </row>
    <row r="440" spans="1:7" ht="46.8" x14ac:dyDescent="0.3">
      <c r="A440" s="1" t="s">
        <v>965</v>
      </c>
      <c r="B440" s="2" t="s">
        <v>964</v>
      </c>
      <c r="C440" s="28">
        <v>453210</v>
      </c>
      <c r="D440" s="12">
        <v>0</v>
      </c>
      <c r="E440" s="12">
        <v>63000</v>
      </c>
      <c r="F440" s="15"/>
      <c r="G440" s="208">
        <f t="shared" si="27"/>
        <v>13.900840669888131</v>
      </c>
    </row>
    <row r="441" spans="1:7" ht="140.4" x14ac:dyDescent="0.3">
      <c r="A441" s="1" t="s">
        <v>413</v>
      </c>
      <c r="B441" s="2" t="s">
        <v>534</v>
      </c>
      <c r="C441" s="28">
        <f>C442</f>
        <v>1574000</v>
      </c>
      <c r="D441" s="12">
        <f>D442</f>
        <v>3959200</v>
      </c>
      <c r="E441" s="12">
        <f>E442</f>
        <v>1734133</v>
      </c>
      <c r="F441" s="15">
        <f t="shared" si="28"/>
        <v>43.800085875934528</v>
      </c>
      <c r="G441" s="208">
        <f t="shared" si="27"/>
        <v>110.17363405336722</v>
      </c>
    </row>
    <row r="442" spans="1:7" ht="156" x14ac:dyDescent="0.3">
      <c r="A442" s="1" t="s">
        <v>324</v>
      </c>
      <c r="B442" s="2" t="s">
        <v>535</v>
      </c>
      <c r="C442" s="28">
        <v>1574000</v>
      </c>
      <c r="D442" s="12">
        <v>3959200</v>
      </c>
      <c r="E442" s="12">
        <v>1734133</v>
      </c>
      <c r="F442" s="15">
        <f t="shared" si="28"/>
        <v>43.800085875934528</v>
      </c>
      <c r="G442" s="208">
        <f t="shared" si="27"/>
        <v>110.17363405336722</v>
      </c>
    </row>
    <row r="443" spans="1:7" ht="46.8" x14ac:dyDescent="0.3">
      <c r="A443" s="1" t="s">
        <v>536</v>
      </c>
      <c r="B443" s="2" t="s">
        <v>145</v>
      </c>
      <c r="C443" s="28">
        <v>29500</v>
      </c>
      <c r="D443" s="12">
        <v>11333</v>
      </c>
      <c r="E443" s="12">
        <v>30333</v>
      </c>
      <c r="F443" s="15">
        <f t="shared" si="28"/>
        <v>267.65198976440485</v>
      </c>
      <c r="G443" s="208">
        <f t="shared" si="27"/>
        <v>102.82372881355933</v>
      </c>
    </row>
    <row r="444" spans="1:7" ht="31.2" x14ac:dyDescent="0.3">
      <c r="A444" s="1" t="s">
        <v>677</v>
      </c>
      <c r="B444" s="2" t="s">
        <v>675</v>
      </c>
      <c r="C444" s="28">
        <f>C445</f>
        <v>19440100</v>
      </c>
      <c r="D444" s="12">
        <f>D445</f>
        <v>22524700</v>
      </c>
      <c r="E444" s="12">
        <f>E445</f>
        <v>22524700</v>
      </c>
      <c r="F444" s="15">
        <f t="shared" si="28"/>
        <v>100</v>
      </c>
      <c r="G444" s="208">
        <f t="shared" si="27"/>
        <v>115.86720232920614</v>
      </c>
    </row>
    <row r="445" spans="1:7" ht="33" customHeight="1" x14ac:dyDescent="0.3">
      <c r="A445" s="1" t="s">
        <v>677</v>
      </c>
      <c r="B445" s="2" t="s">
        <v>676</v>
      </c>
      <c r="C445" s="28">
        <v>19440100</v>
      </c>
      <c r="D445" s="12">
        <v>22524700</v>
      </c>
      <c r="E445" s="12">
        <v>22524700</v>
      </c>
      <c r="F445" s="15">
        <f t="shared" si="28"/>
        <v>100</v>
      </c>
      <c r="G445" s="208">
        <f t="shared" si="27"/>
        <v>115.86720232920614</v>
      </c>
    </row>
    <row r="446" spans="1:7" ht="46.8" x14ac:dyDescent="0.3">
      <c r="A446" s="1" t="s">
        <v>885</v>
      </c>
      <c r="B446" s="2" t="s">
        <v>882</v>
      </c>
      <c r="C446" s="28">
        <v>0</v>
      </c>
      <c r="D446" s="12">
        <v>2713300</v>
      </c>
      <c r="E446" s="12">
        <v>0</v>
      </c>
      <c r="F446" s="15">
        <f t="shared" si="28"/>
        <v>0</v>
      </c>
      <c r="G446" s="208"/>
    </row>
    <row r="447" spans="1:7" ht="62.4" x14ac:dyDescent="0.3">
      <c r="A447" s="1" t="s">
        <v>886</v>
      </c>
      <c r="B447" s="2" t="s">
        <v>883</v>
      </c>
      <c r="C447" s="28">
        <v>0</v>
      </c>
      <c r="D447" s="12">
        <v>33256100</v>
      </c>
      <c r="E447" s="12">
        <v>0</v>
      </c>
      <c r="F447" s="15">
        <f t="shared" si="28"/>
        <v>0</v>
      </c>
      <c r="G447" s="208"/>
    </row>
    <row r="448" spans="1:7" ht="62.4" x14ac:dyDescent="0.3">
      <c r="A448" s="1" t="s">
        <v>887</v>
      </c>
      <c r="B448" s="2" t="s">
        <v>884</v>
      </c>
      <c r="C448" s="28">
        <v>0</v>
      </c>
      <c r="D448" s="12">
        <v>14862600</v>
      </c>
      <c r="E448" s="12">
        <v>6963093.2800000003</v>
      </c>
      <c r="F448" s="15">
        <f t="shared" si="28"/>
        <v>46.849765720667982</v>
      </c>
      <c r="G448" s="208"/>
    </row>
    <row r="449" spans="1:7" ht="78" x14ac:dyDescent="0.3">
      <c r="A449" s="1" t="s">
        <v>547</v>
      </c>
      <c r="B449" s="2" t="s">
        <v>888</v>
      </c>
      <c r="C449" s="28">
        <f>C450</f>
        <v>323280528.25</v>
      </c>
      <c r="D449" s="12">
        <f>D450</f>
        <v>576916200</v>
      </c>
      <c r="E449" s="12">
        <f>E450</f>
        <v>336006632</v>
      </c>
      <c r="F449" s="15">
        <f t="shared" si="28"/>
        <v>58.241843789444637</v>
      </c>
      <c r="G449" s="208">
        <f t="shared" si="27"/>
        <v>103.9365512729423</v>
      </c>
    </row>
    <row r="450" spans="1:7" ht="93.6" x14ac:dyDescent="0.3">
      <c r="A450" s="1" t="s">
        <v>548</v>
      </c>
      <c r="B450" s="2" t="s">
        <v>889</v>
      </c>
      <c r="C450" s="28">
        <v>323280528.25</v>
      </c>
      <c r="D450" s="12">
        <v>576916200</v>
      </c>
      <c r="E450" s="12">
        <v>336006632</v>
      </c>
      <c r="F450" s="15">
        <f t="shared" si="28"/>
        <v>58.241843789444637</v>
      </c>
      <c r="G450" s="208">
        <f t="shared" si="27"/>
        <v>103.9365512729423</v>
      </c>
    </row>
    <row r="451" spans="1:7" ht="99" customHeight="1" x14ac:dyDescent="0.3">
      <c r="A451" s="1" t="s">
        <v>678</v>
      </c>
      <c r="B451" s="2" t="s">
        <v>680</v>
      </c>
      <c r="C451" s="28">
        <f>C452</f>
        <v>39598080</v>
      </c>
      <c r="D451" s="12">
        <f>D452</f>
        <v>62391800</v>
      </c>
      <c r="E451" s="12">
        <f>E452</f>
        <v>40195700</v>
      </c>
      <c r="F451" s="15">
        <f t="shared" si="28"/>
        <v>64.424651957468768</v>
      </c>
      <c r="G451" s="208">
        <f t="shared" si="27"/>
        <v>101.50921458818205</v>
      </c>
    </row>
    <row r="452" spans="1:7" ht="109.2" x14ac:dyDescent="0.3">
      <c r="A452" s="1" t="s">
        <v>679</v>
      </c>
      <c r="B452" s="2" t="s">
        <v>681</v>
      </c>
      <c r="C452" s="28">
        <v>39598080</v>
      </c>
      <c r="D452" s="12">
        <v>62391800</v>
      </c>
      <c r="E452" s="12">
        <v>40195700</v>
      </c>
      <c r="F452" s="15">
        <f t="shared" si="28"/>
        <v>64.424651957468768</v>
      </c>
      <c r="G452" s="208">
        <f t="shared" si="27"/>
        <v>101.50921458818205</v>
      </c>
    </row>
    <row r="453" spans="1:7" ht="68.400000000000006" customHeight="1" x14ac:dyDescent="0.3">
      <c r="A453" s="1" t="s">
        <v>743</v>
      </c>
      <c r="B453" s="2" t="s">
        <v>744</v>
      </c>
      <c r="C453" s="28">
        <v>0</v>
      </c>
      <c r="D453" s="12">
        <v>382042100</v>
      </c>
      <c r="E453" s="12">
        <v>766378004.63</v>
      </c>
      <c r="F453" s="15">
        <f t="shared" si="28"/>
        <v>200.60040624580381</v>
      </c>
      <c r="G453" s="208"/>
    </row>
    <row r="454" spans="1:7" s="134" customFormat="1" ht="31.2" x14ac:dyDescent="0.3">
      <c r="A454" s="137" t="s">
        <v>1066</v>
      </c>
      <c r="B454" s="138" t="s">
        <v>1067</v>
      </c>
      <c r="C454" s="135">
        <f>C455</f>
        <v>156582308.43000001</v>
      </c>
      <c r="D454" s="141">
        <v>0</v>
      </c>
      <c r="E454" s="141">
        <v>0</v>
      </c>
      <c r="F454" s="136"/>
      <c r="G454" s="208">
        <f t="shared" ref="G453:G516" si="30">E454/C454*100</f>
        <v>0</v>
      </c>
    </row>
    <row r="455" spans="1:7" s="134" customFormat="1" ht="31.2" x14ac:dyDescent="0.3">
      <c r="A455" s="137" t="s">
        <v>1068</v>
      </c>
      <c r="B455" s="138" t="s">
        <v>1069</v>
      </c>
      <c r="C455" s="135">
        <v>156582308.43000001</v>
      </c>
      <c r="D455" s="141">
        <v>0</v>
      </c>
      <c r="E455" s="141">
        <v>0</v>
      </c>
      <c r="F455" s="136"/>
      <c r="G455" s="208">
        <f t="shared" si="30"/>
        <v>0</v>
      </c>
    </row>
    <row r="456" spans="1:7" ht="62.4" x14ac:dyDescent="0.3">
      <c r="A456" s="1" t="s">
        <v>890</v>
      </c>
      <c r="B456" s="2" t="s">
        <v>892</v>
      </c>
      <c r="C456" s="28">
        <f>C457</f>
        <v>0</v>
      </c>
      <c r="D456" s="12">
        <f>D457</f>
        <v>55293100</v>
      </c>
      <c r="E456" s="12">
        <f>E457</f>
        <v>0</v>
      </c>
      <c r="F456" s="15">
        <f>E456/D456*100</f>
        <v>0</v>
      </c>
      <c r="G456" s="208"/>
    </row>
    <row r="457" spans="1:7" ht="68.400000000000006" customHeight="1" x14ac:dyDescent="0.3">
      <c r="A457" s="1" t="s">
        <v>891</v>
      </c>
      <c r="B457" s="2" t="s">
        <v>893</v>
      </c>
      <c r="C457" s="28">
        <v>0</v>
      </c>
      <c r="D457" s="12">
        <v>55293100</v>
      </c>
      <c r="E457" s="12">
        <v>0</v>
      </c>
      <c r="F457" s="15">
        <f t="shared" si="28"/>
        <v>0</v>
      </c>
      <c r="G457" s="208"/>
    </row>
    <row r="458" spans="1:7" ht="144.6" customHeight="1" x14ac:dyDescent="0.3">
      <c r="A458" s="1" t="s">
        <v>728</v>
      </c>
      <c r="B458" s="2" t="s">
        <v>894</v>
      </c>
      <c r="C458" s="28">
        <v>0</v>
      </c>
      <c r="D458" s="12">
        <v>2283500</v>
      </c>
      <c r="E458" s="12">
        <v>0</v>
      </c>
      <c r="F458" s="15">
        <f t="shared" si="28"/>
        <v>0</v>
      </c>
      <c r="G458" s="208"/>
    </row>
    <row r="459" spans="1:7" ht="46.8" x14ac:dyDescent="0.3">
      <c r="A459" s="1" t="s">
        <v>895</v>
      </c>
      <c r="B459" s="2" t="s">
        <v>897</v>
      </c>
      <c r="C459" s="28">
        <f>C460</f>
        <v>0</v>
      </c>
      <c r="D459" s="12">
        <f>D460</f>
        <v>150000000</v>
      </c>
      <c r="E459" s="12">
        <f>E460</f>
        <v>22013085.359999999</v>
      </c>
      <c r="F459" s="15">
        <f t="shared" si="28"/>
        <v>14.67539024</v>
      </c>
      <c r="G459" s="208"/>
    </row>
    <row r="460" spans="1:7" ht="62.4" x14ac:dyDescent="0.3">
      <c r="A460" s="1" t="s">
        <v>896</v>
      </c>
      <c r="B460" s="2" t="s">
        <v>898</v>
      </c>
      <c r="C460" s="28">
        <v>0</v>
      </c>
      <c r="D460" s="12">
        <v>150000000</v>
      </c>
      <c r="E460" s="12">
        <v>22013085.359999999</v>
      </c>
      <c r="F460" s="15">
        <f t="shared" si="28"/>
        <v>14.67539024</v>
      </c>
      <c r="G460" s="208"/>
    </row>
    <row r="461" spans="1:7" ht="46.8" x14ac:dyDescent="0.3">
      <c r="A461" s="1" t="s">
        <v>414</v>
      </c>
      <c r="B461" s="2" t="s">
        <v>415</v>
      </c>
      <c r="C461" s="28">
        <f>C462</f>
        <v>2019901387.5</v>
      </c>
      <c r="D461" s="12">
        <f>D462</f>
        <v>5823721900</v>
      </c>
      <c r="E461" s="12">
        <f>E462</f>
        <v>1378023284.25</v>
      </c>
      <c r="F461" s="15">
        <f t="shared" si="28"/>
        <v>23.662243972364134</v>
      </c>
      <c r="G461" s="208">
        <f t="shared" si="30"/>
        <v>68.22230494903306</v>
      </c>
    </row>
    <row r="462" spans="1:7" ht="46.8" x14ac:dyDescent="0.3">
      <c r="A462" s="1" t="s">
        <v>325</v>
      </c>
      <c r="B462" s="2" t="s">
        <v>146</v>
      </c>
      <c r="C462" s="28">
        <v>2019901387.5</v>
      </c>
      <c r="D462" s="12">
        <v>5823721900</v>
      </c>
      <c r="E462" s="12">
        <v>1378023284.25</v>
      </c>
      <c r="F462" s="15">
        <f t="shared" si="28"/>
        <v>23.662243972364134</v>
      </c>
      <c r="G462" s="208">
        <f t="shared" si="30"/>
        <v>68.22230494903306</v>
      </c>
    </row>
    <row r="463" spans="1:7" ht="31.2" x14ac:dyDescent="0.3">
      <c r="A463" s="1" t="s">
        <v>448</v>
      </c>
      <c r="B463" s="2" t="s">
        <v>450</v>
      </c>
      <c r="C463" s="28">
        <f>C464</f>
        <v>6000000</v>
      </c>
      <c r="D463" s="12">
        <f>D464</f>
        <v>300000</v>
      </c>
      <c r="E463" s="12">
        <f>E464</f>
        <v>300000</v>
      </c>
      <c r="F463" s="15">
        <f t="shared" si="28"/>
        <v>100</v>
      </c>
      <c r="G463" s="208">
        <f t="shared" si="30"/>
        <v>5</v>
      </c>
    </row>
    <row r="464" spans="1:7" ht="31.2" x14ac:dyDescent="0.3">
      <c r="A464" s="1" t="s">
        <v>449</v>
      </c>
      <c r="B464" s="2" t="s">
        <v>451</v>
      </c>
      <c r="C464" s="28">
        <v>6000000</v>
      </c>
      <c r="D464" s="12">
        <v>300000</v>
      </c>
      <c r="E464" s="12">
        <v>300000</v>
      </c>
      <c r="F464" s="15">
        <f t="shared" si="28"/>
        <v>100</v>
      </c>
      <c r="G464" s="208">
        <f t="shared" si="30"/>
        <v>5</v>
      </c>
    </row>
    <row r="465" spans="1:7" ht="37.200000000000003" customHeight="1" x14ac:dyDescent="0.3">
      <c r="A465" s="1" t="s">
        <v>593</v>
      </c>
      <c r="B465" s="2" t="s">
        <v>591</v>
      </c>
      <c r="C465" s="28">
        <f>C466</f>
        <v>30000000</v>
      </c>
      <c r="D465" s="12">
        <f>D466</f>
        <v>5000000</v>
      </c>
      <c r="E465" s="12">
        <f>E466</f>
        <v>5000000</v>
      </c>
      <c r="F465" s="15">
        <f t="shared" si="28"/>
        <v>100</v>
      </c>
      <c r="G465" s="208">
        <f t="shared" si="30"/>
        <v>16.666666666666664</v>
      </c>
    </row>
    <row r="466" spans="1:7" ht="37.200000000000003" customHeight="1" x14ac:dyDescent="0.3">
      <c r="A466" s="1" t="s">
        <v>594</v>
      </c>
      <c r="B466" s="2" t="s">
        <v>592</v>
      </c>
      <c r="C466" s="28">
        <v>30000000</v>
      </c>
      <c r="D466" s="12">
        <v>5000000</v>
      </c>
      <c r="E466" s="12">
        <v>5000000</v>
      </c>
      <c r="F466" s="15">
        <f t="shared" si="28"/>
        <v>100</v>
      </c>
      <c r="G466" s="208">
        <f t="shared" si="30"/>
        <v>16.666666666666664</v>
      </c>
    </row>
    <row r="467" spans="1:7" ht="50.25" customHeight="1" x14ac:dyDescent="0.3">
      <c r="A467" s="1" t="s">
        <v>416</v>
      </c>
      <c r="B467" s="2" t="s">
        <v>417</v>
      </c>
      <c r="C467" s="28">
        <f>C468</f>
        <v>120400</v>
      </c>
      <c r="D467" s="12">
        <f>D468</f>
        <v>148200</v>
      </c>
      <c r="E467" s="12">
        <f>E468</f>
        <v>99671.4</v>
      </c>
      <c r="F467" s="15">
        <f t="shared" si="28"/>
        <v>67.254655870445347</v>
      </c>
      <c r="G467" s="208">
        <f t="shared" si="30"/>
        <v>82.783554817275743</v>
      </c>
    </row>
    <row r="468" spans="1:7" ht="62.4" x14ac:dyDescent="0.3">
      <c r="A468" s="1" t="s">
        <v>326</v>
      </c>
      <c r="B468" s="2" t="s">
        <v>27</v>
      </c>
      <c r="C468" s="28">
        <v>120400</v>
      </c>
      <c r="D468" s="12">
        <v>148200</v>
      </c>
      <c r="E468" s="12">
        <v>99671.4</v>
      </c>
      <c r="F468" s="15">
        <f t="shared" si="28"/>
        <v>67.254655870445347</v>
      </c>
      <c r="G468" s="208">
        <f t="shared" si="30"/>
        <v>82.783554817275743</v>
      </c>
    </row>
    <row r="469" spans="1:7" ht="46.8" x14ac:dyDescent="0.3">
      <c r="A469" s="1" t="s">
        <v>684</v>
      </c>
      <c r="B469" s="2" t="s">
        <v>682</v>
      </c>
      <c r="C469" s="28">
        <f>C470</f>
        <v>239174504.78999999</v>
      </c>
      <c r="D469" s="12">
        <f>D470</f>
        <v>404123700</v>
      </c>
      <c r="E469" s="12">
        <f>E470</f>
        <v>149893324.22999999</v>
      </c>
      <c r="F469" s="15">
        <f t="shared" si="28"/>
        <v>37.090951169159339</v>
      </c>
      <c r="G469" s="208">
        <f t="shared" si="30"/>
        <v>62.671113027540017</v>
      </c>
    </row>
    <row r="470" spans="1:7" ht="46.8" x14ac:dyDescent="0.3">
      <c r="A470" s="1" t="s">
        <v>685</v>
      </c>
      <c r="B470" s="2" t="s">
        <v>683</v>
      </c>
      <c r="C470" s="28">
        <v>239174504.78999999</v>
      </c>
      <c r="D470" s="12">
        <v>404123700</v>
      </c>
      <c r="E470" s="12">
        <v>149893324.22999999</v>
      </c>
      <c r="F470" s="15">
        <f t="shared" si="28"/>
        <v>37.090951169159339</v>
      </c>
      <c r="G470" s="208">
        <f t="shared" si="30"/>
        <v>62.671113027540017</v>
      </c>
    </row>
    <row r="471" spans="1:7" ht="31.2" x14ac:dyDescent="0.3">
      <c r="A471" s="1" t="s">
        <v>968</v>
      </c>
      <c r="B471" s="2" t="s">
        <v>966</v>
      </c>
      <c r="C471" s="28">
        <f t="shared" ref="C471:D471" si="31">C472</f>
        <v>234217695.09999999</v>
      </c>
      <c r="D471" s="28">
        <f t="shared" si="31"/>
        <v>0</v>
      </c>
      <c r="E471" s="12">
        <f>E472</f>
        <v>19149673.68</v>
      </c>
      <c r="F471" s="15"/>
      <c r="G471" s="208">
        <f t="shared" si="30"/>
        <v>8.1760149128886219</v>
      </c>
    </row>
    <row r="472" spans="1:7" ht="37.200000000000003" customHeight="1" x14ac:dyDescent="0.3">
      <c r="A472" s="1" t="s">
        <v>969</v>
      </c>
      <c r="B472" s="2" t="s">
        <v>967</v>
      </c>
      <c r="C472" s="28">
        <v>234217695.09999999</v>
      </c>
      <c r="D472" s="12">
        <v>0</v>
      </c>
      <c r="E472" s="12">
        <v>19149673.68</v>
      </c>
      <c r="F472" s="15"/>
      <c r="G472" s="208">
        <f t="shared" si="30"/>
        <v>8.1760149128886219</v>
      </c>
    </row>
    <row r="473" spans="1:7" ht="18" customHeight="1" x14ac:dyDescent="0.3">
      <c r="A473" s="17" t="s">
        <v>327</v>
      </c>
      <c r="B473" s="18" t="s">
        <v>28</v>
      </c>
      <c r="C473" s="140">
        <f>C474</f>
        <v>131030664.03</v>
      </c>
      <c r="D473" s="11">
        <f>D474</f>
        <v>273208159.75999999</v>
      </c>
      <c r="E473" s="11">
        <f>E474</f>
        <v>-44731494.880000003</v>
      </c>
      <c r="F473" s="16"/>
      <c r="G473" s="208"/>
    </row>
    <row r="474" spans="1:7" ht="31.2" x14ac:dyDescent="0.3">
      <c r="A474" s="1" t="s">
        <v>427</v>
      </c>
      <c r="B474" s="13" t="s">
        <v>418</v>
      </c>
      <c r="C474" s="28">
        <f>C475+C476+C477</f>
        <v>131030664.03</v>
      </c>
      <c r="D474" s="12">
        <f>D475+D476+D477</f>
        <v>273208159.75999999</v>
      </c>
      <c r="E474" s="12">
        <f>E475+E476+E477</f>
        <v>-44731494.880000003</v>
      </c>
      <c r="F474" s="15"/>
      <c r="G474" s="208"/>
    </row>
    <row r="475" spans="1:7" ht="78" x14ac:dyDescent="0.3">
      <c r="A475" s="1" t="s">
        <v>328</v>
      </c>
      <c r="B475" s="2" t="s">
        <v>899</v>
      </c>
      <c r="C475" s="28">
        <v>131030664.03</v>
      </c>
      <c r="D475" s="12">
        <v>229694037.49000001</v>
      </c>
      <c r="E475" s="12">
        <v>36085201.850000001</v>
      </c>
      <c r="F475" s="15">
        <f t="shared" si="28"/>
        <v>15.710116920893521</v>
      </c>
      <c r="G475" s="208">
        <f t="shared" si="30"/>
        <v>27.539509256961519</v>
      </c>
    </row>
    <row r="476" spans="1:7" ht="46.8" x14ac:dyDescent="0.3">
      <c r="A476" s="1" t="s">
        <v>902</v>
      </c>
      <c r="B476" s="2" t="s">
        <v>900</v>
      </c>
      <c r="C476" s="28">
        <v>0</v>
      </c>
      <c r="D476" s="12">
        <v>225400000</v>
      </c>
      <c r="E476" s="12">
        <v>0</v>
      </c>
      <c r="F476" s="15">
        <f t="shared" si="28"/>
        <v>0</v>
      </c>
      <c r="G476" s="208"/>
    </row>
    <row r="477" spans="1:7" ht="31.2" x14ac:dyDescent="0.3">
      <c r="A477" s="1" t="s">
        <v>903</v>
      </c>
      <c r="B477" s="2" t="s">
        <v>901</v>
      </c>
      <c r="C477" s="28">
        <v>0</v>
      </c>
      <c r="D477" s="12">
        <v>-181885877.72999999</v>
      </c>
      <c r="E477" s="12">
        <v>-80816696.730000004</v>
      </c>
      <c r="F477" s="15">
        <f t="shared" si="28"/>
        <v>44.432639707172946</v>
      </c>
      <c r="G477" s="208"/>
    </row>
    <row r="478" spans="1:7" x14ac:dyDescent="0.3">
      <c r="A478" s="17" t="s">
        <v>904</v>
      </c>
      <c r="B478" s="18" t="s">
        <v>688</v>
      </c>
      <c r="C478" s="140">
        <f>C479</f>
        <v>0</v>
      </c>
      <c r="D478" s="11">
        <f>D479</f>
        <v>15000000</v>
      </c>
      <c r="E478" s="11">
        <f>E479</f>
        <v>0</v>
      </c>
      <c r="F478" s="16">
        <f t="shared" si="28"/>
        <v>0</v>
      </c>
      <c r="G478" s="208"/>
    </row>
    <row r="479" spans="1:7" ht="31.2" x14ac:dyDescent="0.3">
      <c r="A479" s="1" t="s">
        <v>689</v>
      </c>
      <c r="B479" s="2" t="s">
        <v>686</v>
      </c>
      <c r="C479" s="28">
        <f>C480</f>
        <v>0</v>
      </c>
      <c r="D479" s="12">
        <f>D480</f>
        <v>15000000</v>
      </c>
      <c r="E479" s="12">
        <f>E480</f>
        <v>0</v>
      </c>
      <c r="F479" s="15">
        <f t="shared" si="28"/>
        <v>0</v>
      </c>
      <c r="G479" s="208"/>
    </row>
    <row r="480" spans="1:7" ht="31.2" x14ac:dyDescent="0.3">
      <c r="A480" s="1" t="s">
        <v>690</v>
      </c>
      <c r="B480" s="2" t="s">
        <v>687</v>
      </c>
      <c r="C480" s="28">
        <v>0</v>
      </c>
      <c r="D480" s="12">
        <v>15000000</v>
      </c>
      <c r="E480" s="12">
        <v>0</v>
      </c>
      <c r="F480" s="15">
        <f t="shared" si="28"/>
        <v>0</v>
      </c>
      <c r="G480" s="208"/>
    </row>
    <row r="481" spans="1:7" x14ac:dyDescent="0.3">
      <c r="A481" s="17" t="s">
        <v>905</v>
      </c>
      <c r="B481" s="18" t="s">
        <v>910</v>
      </c>
      <c r="C481" s="140">
        <f>C482</f>
        <v>0</v>
      </c>
      <c r="D481" s="11">
        <f>D482</f>
        <v>10920650</v>
      </c>
      <c r="E481" s="11">
        <f>E482</f>
        <v>10920650</v>
      </c>
      <c r="F481" s="16">
        <f t="shared" si="28"/>
        <v>100</v>
      </c>
      <c r="G481" s="208"/>
    </row>
    <row r="482" spans="1:7" x14ac:dyDescent="0.3">
      <c r="A482" s="1" t="s">
        <v>906</v>
      </c>
      <c r="B482" s="2" t="s">
        <v>908</v>
      </c>
      <c r="C482" s="28">
        <f>C483</f>
        <v>0</v>
      </c>
      <c r="D482" s="12">
        <f>D483</f>
        <v>10920650</v>
      </c>
      <c r="E482" s="12">
        <f>E483</f>
        <v>10920650</v>
      </c>
      <c r="F482" s="15">
        <f t="shared" si="28"/>
        <v>100</v>
      </c>
      <c r="G482" s="208"/>
    </row>
    <row r="483" spans="1:7" ht="62.4" x14ac:dyDescent="0.3">
      <c r="A483" s="1" t="s">
        <v>907</v>
      </c>
      <c r="B483" s="2" t="s">
        <v>909</v>
      </c>
      <c r="C483" s="28">
        <v>0</v>
      </c>
      <c r="D483" s="12">
        <v>10920650</v>
      </c>
      <c r="E483" s="12">
        <v>10920650</v>
      </c>
      <c r="F483" s="15">
        <f t="shared" si="28"/>
        <v>100</v>
      </c>
      <c r="G483" s="208"/>
    </row>
    <row r="484" spans="1:7" ht="62.4" x14ac:dyDescent="0.3">
      <c r="A484" s="17" t="s">
        <v>423</v>
      </c>
      <c r="B484" s="14" t="s">
        <v>919</v>
      </c>
      <c r="C484" s="140">
        <f>C485</f>
        <v>173455396.62</v>
      </c>
      <c r="D484" s="11">
        <f>D485</f>
        <v>434351.48000000004</v>
      </c>
      <c r="E484" s="11">
        <f>E485</f>
        <v>92474758.489999995</v>
      </c>
      <c r="F484" s="16">
        <f t="shared" si="28"/>
        <v>21290.305834804563</v>
      </c>
      <c r="G484" s="209">
        <f t="shared" si="30"/>
        <v>53.313278394324307</v>
      </c>
    </row>
    <row r="485" spans="1:7" ht="63.6" customHeight="1" x14ac:dyDescent="0.3">
      <c r="A485" s="1" t="s">
        <v>424</v>
      </c>
      <c r="B485" s="13" t="s">
        <v>425</v>
      </c>
      <c r="C485" s="28">
        <f>C486</f>
        <v>173455396.62</v>
      </c>
      <c r="D485" s="12">
        <f>D486</f>
        <v>434351.48000000004</v>
      </c>
      <c r="E485" s="12">
        <f>E486</f>
        <v>92474758.489999995</v>
      </c>
      <c r="F485" s="15">
        <f t="shared" si="28"/>
        <v>21290.305834804563</v>
      </c>
      <c r="G485" s="208">
        <f t="shared" si="30"/>
        <v>53.313278394324307</v>
      </c>
    </row>
    <row r="486" spans="1:7" ht="62.4" x14ac:dyDescent="0.3">
      <c r="A486" s="1" t="s">
        <v>428</v>
      </c>
      <c r="B486" s="13" t="s">
        <v>429</v>
      </c>
      <c r="C486" s="28">
        <f>C487+C491+C492+C493+C494+C496+C498+C499+C500+C501+C502</f>
        <v>173455396.62</v>
      </c>
      <c r="D486" s="12">
        <f>D487+D492+D494+D496+D498+D500+D502</f>
        <v>434351.48000000004</v>
      </c>
      <c r="E486" s="12">
        <f>E487+E492+E494+E495+E496+E497+E498+E500+E502</f>
        <v>92474758.489999995</v>
      </c>
      <c r="F486" s="15">
        <f t="shared" si="28"/>
        <v>21290.305834804563</v>
      </c>
      <c r="G486" s="208">
        <f t="shared" si="30"/>
        <v>53.313278394324307</v>
      </c>
    </row>
    <row r="487" spans="1:7" ht="31.2" x14ac:dyDescent="0.3">
      <c r="A487" s="1" t="s">
        <v>430</v>
      </c>
      <c r="B487" s="13" t="s">
        <v>419</v>
      </c>
      <c r="C487" s="28">
        <f t="shared" ref="C487:D487" si="32">C488+C489+C490</f>
        <v>135577910.61000001</v>
      </c>
      <c r="D487" s="28">
        <f t="shared" si="32"/>
        <v>0</v>
      </c>
      <c r="E487" s="12">
        <f>E488+E489+E490</f>
        <v>41903467.489999995</v>
      </c>
      <c r="F487" s="15"/>
      <c r="G487" s="208">
        <f t="shared" si="30"/>
        <v>30.907296993636706</v>
      </c>
    </row>
    <row r="488" spans="1:7" ht="31.2" x14ac:dyDescent="0.3">
      <c r="A488" s="1" t="s">
        <v>431</v>
      </c>
      <c r="B488" s="13" t="s">
        <v>420</v>
      </c>
      <c r="C488" s="28">
        <v>50541048.600000001</v>
      </c>
      <c r="D488" s="12">
        <v>0</v>
      </c>
      <c r="E488" s="12">
        <v>25297670.329999998</v>
      </c>
      <c r="F488" s="15"/>
      <c r="G488" s="208">
        <f t="shared" si="30"/>
        <v>50.053710856327584</v>
      </c>
    </row>
    <row r="489" spans="1:7" ht="31.2" x14ac:dyDescent="0.3">
      <c r="A489" s="1" t="s">
        <v>432</v>
      </c>
      <c r="B489" s="13" t="s">
        <v>421</v>
      </c>
      <c r="C489" s="28">
        <v>85009802.510000005</v>
      </c>
      <c r="D489" s="12">
        <v>0</v>
      </c>
      <c r="E489" s="12">
        <v>5339858.76</v>
      </c>
      <c r="F489" s="15"/>
      <c r="G489" s="208">
        <f t="shared" si="30"/>
        <v>6.2814623753206025</v>
      </c>
    </row>
    <row r="490" spans="1:7" ht="31.2" x14ac:dyDescent="0.3">
      <c r="A490" s="1" t="s">
        <v>433</v>
      </c>
      <c r="B490" s="13" t="s">
        <v>422</v>
      </c>
      <c r="C490" s="28">
        <v>27059.5</v>
      </c>
      <c r="D490" s="12">
        <v>0</v>
      </c>
      <c r="E490" s="12">
        <v>11265938.4</v>
      </c>
      <c r="F490" s="15"/>
      <c r="G490" s="208">
        <f t="shared" si="30"/>
        <v>41633.948890408174</v>
      </c>
    </row>
    <row r="491" spans="1:7" s="139" customFormat="1" ht="46.8" x14ac:dyDescent="0.3">
      <c r="A491" s="143" t="s">
        <v>1070</v>
      </c>
      <c r="B491" s="146" t="s">
        <v>1071</v>
      </c>
      <c r="C491" s="141">
        <v>739061.29</v>
      </c>
      <c r="D491" s="141">
        <v>0</v>
      </c>
      <c r="E491" s="141">
        <v>0</v>
      </c>
      <c r="F491" s="142"/>
      <c r="G491" s="208">
        <f t="shared" si="30"/>
        <v>0</v>
      </c>
    </row>
    <row r="492" spans="1:7" ht="46.8" x14ac:dyDescent="0.3">
      <c r="A492" s="1" t="s">
        <v>911</v>
      </c>
      <c r="B492" s="13" t="s">
        <v>912</v>
      </c>
      <c r="C492" s="28">
        <v>0</v>
      </c>
      <c r="D492" s="12">
        <v>425222.89</v>
      </c>
      <c r="E492" s="12">
        <v>429532.93</v>
      </c>
      <c r="F492" s="15">
        <f t="shared" si="28"/>
        <v>101.01359548165433</v>
      </c>
      <c r="G492" s="208"/>
    </row>
    <row r="493" spans="1:7" s="144" customFormat="1" ht="67.8" customHeight="1" x14ac:dyDescent="0.3">
      <c r="A493" s="148" t="s">
        <v>1072</v>
      </c>
      <c r="B493" s="151" t="s">
        <v>1073</v>
      </c>
      <c r="C493" s="145">
        <v>93075.9</v>
      </c>
      <c r="D493" s="145">
        <v>0</v>
      </c>
      <c r="E493" s="145">
        <v>0</v>
      </c>
      <c r="F493" s="147"/>
      <c r="G493" s="208">
        <f t="shared" si="30"/>
        <v>0</v>
      </c>
    </row>
    <row r="494" spans="1:7" ht="46.8" x14ac:dyDescent="0.3">
      <c r="A494" s="1" t="s">
        <v>691</v>
      </c>
      <c r="B494" s="13" t="s">
        <v>692</v>
      </c>
      <c r="C494" s="28">
        <v>142074</v>
      </c>
      <c r="D494" s="12">
        <v>9128.59</v>
      </c>
      <c r="E494" s="12">
        <v>36347.550000000003</v>
      </c>
      <c r="F494" s="15">
        <f t="shared" si="28"/>
        <v>398.17266412447049</v>
      </c>
      <c r="G494" s="208">
        <f t="shared" si="30"/>
        <v>25.583533933020824</v>
      </c>
    </row>
    <row r="495" spans="1:7" ht="46.8" x14ac:dyDescent="0.3">
      <c r="A495" s="1" t="s">
        <v>971</v>
      </c>
      <c r="B495" s="13" t="s">
        <v>970</v>
      </c>
      <c r="C495" s="28">
        <v>0</v>
      </c>
      <c r="D495" s="12">
        <v>0</v>
      </c>
      <c r="E495" s="12">
        <v>547.5</v>
      </c>
      <c r="F495" s="15"/>
      <c r="G495" s="208"/>
    </row>
    <row r="496" spans="1:7" ht="46.8" x14ac:dyDescent="0.3">
      <c r="A496" s="1" t="s">
        <v>913</v>
      </c>
      <c r="B496" s="13" t="s">
        <v>916</v>
      </c>
      <c r="C496" s="28">
        <v>0</v>
      </c>
      <c r="D496" s="12">
        <v>0</v>
      </c>
      <c r="E496" s="12">
        <v>6462298.5700000003</v>
      </c>
      <c r="F496" s="15"/>
      <c r="G496" s="208"/>
    </row>
    <row r="497" spans="1:7" ht="82.8" customHeight="1" x14ac:dyDescent="0.3">
      <c r="A497" s="1" t="s">
        <v>972</v>
      </c>
      <c r="B497" s="13" t="s">
        <v>973</v>
      </c>
      <c r="C497" s="28">
        <v>0</v>
      </c>
      <c r="D497" s="12">
        <v>0</v>
      </c>
      <c r="E497" s="12">
        <v>158550.09</v>
      </c>
      <c r="F497" s="15"/>
      <c r="G497" s="208"/>
    </row>
    <row r="498" spans="1:7" ht="46.8" x14ac:dyDescent="0.3">
      <c r="A498" s="1" t="s">
        <v>914</v>
      </c>
      <c r="B498" s="13" t="s">
        <v>917</v>
      </c>
      <c r="C498" s="28">
        <v>0</v>
      </c>
      <c r="D498" s="12">
        <v>0</v>
      </c>
      <c r="E498" s="12">
        <v>10034233.51</v>
      </c>
      <c r="F498" s="15"/>
      <c r="G498" s="208"/>
    </row>
    <row r="499" spans="1:7" s="149" customFormat="1" ht="62.4" x14ac:dyDescent="0.3">
      <c r="A499" s="153" t="s">
        <v>1074</v>
      </c>
      <c r="B499" s="156" t="s">
        <v>1075</v>
      </c>
      <c r="C499" s="150">
        <v>50</v>
      </c>
      <c r="D499" s="150">
        <v>0</v>
      </c>
      <c r="E499" s="150">
        <v>0</v>
      </c>
      <c r="F499" s="152"/>
      <c r="G499" s="208">
        <f t="shared" si="30"/>
        <v>0</v>
      </c>
    </row>
    <row r="500" spans="1:7" ht="62.4" x14ac:dyDescent="0.3">
      <c r="A500" s="1" t="s">
        <v>915</v>
      </c>
      <c r="B500" s="13" t="s">
        <v>918</v>
      </c>
      <c r="C500" s="28">
        <v>0</v>
      </c>
      <c r="D500" s="12">
        <v>0</v>
      </c>
      <c r="E500" s="12">
        <v>2018.52</v>
      </c>
      <c r="F500" s="15"/>
      <c r="G500" s="208"/>
    </row>
    <row r="501" spans="1:7" s="154" customFormat="1" ht="156" x14ac:dyDescent="0.3">
      <c r="A501" s="158" t="s">
        <v>1076</v>
      </c>
      <c r="B501" s="162" t="s">
        <v>1077</v>
      </c>
      <c r="C501" s="155">
        <v>2405129.77</v>
      </c>
      <c r="D501" s="155">
        <v>0</v>
      </c>
      <c r="E501" s="155">
        <v>0</v>
      </c>
      <c r="F501" s="157"/>
      <c r="G501" s="208">
        <f t="shared" si="30"/>
        <v>0</v>
      </c>
    </row>
    <row r="502" spans="1:7" ht="47.4" customHeight="1" x14ac:dyDescent="0.3">
      <c r="A502" s="1" t="s">
        <v>434</v>
      </c>
      <c r="B502" s="13" t="s">
        <v>595</v>
      </c>
      <c r="C502" s="28">
        <v>34498095.049999997</v>
      </c>
      <c r="D502" s="12">
        <v>0</v>
      </c>
      <c r="E502" s="12">
        <v>33447762.329999998</v>
      </c>
      <c r="F502" s="15"/>
      <c r="G502" s="208">
        <f t="shared" si="30"/>
        <v>96.955389222281127</v>
      </c>
    </row>
    <row r="503" spans="1:7" ht="31.2" x14ac:dyDescent="0.3">
      <c r="A503" s="17" t="s">
        <v>329</v>
      </c>
      <c r="B503" s="18" t="s">
        <v>137</v>
      </c>
      <c r="C503" s="160">
        <f t="shared" ref="C503:D503" si="33">C504</f>
        <v>-118514768.66</v>
      </c>
      <c r="D503" s="27">
        <f t="shared" si="33"/>
        <v>-30799002.869999997</v>
      </c>
      <c r="E503" s="11">
        <f>E504</f>
        <v>-60888757.030000009</v>
      </c>
      <c r="F503" s="16">
        <f t="shared" si="28"/>
        <v>197.69716989542269</v>
      </c>
      <c r="G503" s="209">
        <f t="shared" si="30"/>
        <v>51.376514267753549</v>
      </c>
    </row>
    <row r="504" spans="1:7" ht="34.799999999999997" customHeight="1" x14ac:dyDescent="0.3">
      <c r="A504" s="1" t="s">
        <v>435</v>
      </c>
      <c r="B504" s="2" t="s">
        <v>436</v>
      </c>
      <c r="C504" s="28">
        <f>SUM(C505:C552)</f>
        <v>-118514768.66</v>
      </c>
      <c r="D504" s="28">
        <f>SUM(D506:D552)</f>
        <v>-30799002.869999997</v>
      </c>
      <c r="E504" s="12">
        <f>SUM(E506:E552)</f>
        <v>-60888757.030000009</v>
      </c>
      <c r="F504" s="15">
        <f t="shared" si="28"/>
        <v>197.69716989542269</v>
      </c>
      <c r="G504" s="208">
        <f t="shared" si="30"/>
        <v>51.376514267753549</v>
      </c>
    </row>
    <row r="505" spans="1:7" s="159" customFormat="1" ht="46.8" x14ac:dyDescent="0.3">
      <c r="A505" s="164" t="s">
        <v>1078</v>
      </c>
      <c r="B505" s="165" t="s">
        <v>1079</v>
      </c>
      <c r="C505" s="161">
        <v>-656400.24</v>
      </c>
      <c r="D505" s="161">
        <v>0</v>
      </c>
      <c r="E505" s="161">
        <v>0</v>
      </c>
      <c r="F505" s="163"/>
      <c r="G505" s="208">
        <f t="shared" si="30"/>
        <v>0</v>
      </c>
    </row>
    <row r="506" spans="1:7" ht="46.8" x14ac:dyDescent="0.3">
      <c r="A506" s="1" t="s">
        <v>974</v>
      </c>
      <c r="B506" s="2" t="s">
        <v>975</v>
      </c>
      <c r="C506" s="28">
        <v>-3261.94</v>
      </c>
      <c r="D506" s="12">
        <v>0</v>
      </c>
      <c r="E506" s="12">
        <v>-161059.35</v>
      </c>
      <c r="F506" s="15"/>
      <c r="G506" s="208">
        <f t="shared" si="30"/>
        <v>4937.5325726408209</v>
      </c>
    </row>
    <row r="507" spans="1:7" ht="93.6" x14ac:dyDescent="0.3">
      <c r="A507" s="1" t="s">
        <v>729</v>
      </c>
      <c r="B507" s="2" t="s">
        <v>730</v>
      </c>
      <c r="C507" s="28">
        <v>-981944.44</v>
      </c>
      <c r="D507" s="12">
        <v>0</v>
      </c>
      <c r="E507" s="12">
        <v>-612772.85</v>
      </c>
      <c r="F507" s="15">
        <v>0</v>
      </c>
      <c r="G507" s="208">
        <f t="shared" si="30"/>
        <v>62.404024610598128</v>
      </c>
    </row>
    <row r="508" spans="1:7" s="166" customFormat="1" ht="31.2" x14ac:dyDescent="0.3">
      <c r="A508" s="169" t="s">
        <v>1080</v>
      </c>
      <c r="B508" s="170" t="s">
        <v>1081</v>
      </c>
      <c r="C508" s="167">
        <v>-47710</v>
      </c>
      <c r="D508" s="167">
        <v>0</v>
      </c>
      <c r="E508" s="167">
        <v>0</v>
      </c>
      <c r="F508" s="168"/>
      <c r="G508" s="208">
        <f t="shared" si="30"/>
        <v>0</v>
      </c>
    </row>
    <row r="509" spans="1:7" ht="31.2" x14ac:dyDescent="0.3">
      <c r="A509" s="1" t="s">
        <v>920</v>
      </c>
      <c r="B509" s="2" t="s">
        <v>921</v>
      </c>
      <c r="C509" s="28">
        <v>0</v>
      </c>
      <c r="D509" s="12">
        <v>-425222.89</v>
      </c>
      <c r="E509" s="12">
        <v>-425222.89</v>
      </c>
      <c r="F509" s="15">
        <f t="shared" si="28"/>
        <v>100</v>
      </c>
      <c r="G509" s="208"/>
    </row>
    <row r="510" spans="1:7" s="171" customFormat="1" ht="62.4" x14ac:dyDescent="0.3">
      <c r="A510" s="174" t="s">
        <v>1082</v>
      </c>
      <c r="B510" s="177" t="s">
        <v>1083</v>
      </c>
      <c r="C510" s="172">
        <v>-460000</v>
      </c>
      <c r="D510" s="172">
        <v>0</v>
      </c>
      <c r="E510" s="172">
        <v>0</v>
      </c>
      <c r="F510" s="173"/>
      <c r="G510" s="208">
        <f t="shared" si="30"/>
        <v>0</v>
      </c>
    </row>
    <row r="511" spans="1:7" ht="34.200000000000003" customHeight="1" x14ac:dyDescent="0.3">
      <c r="A511" s="1" t="s">
        <v>731</v>
      </c>
      <c r="B511" s="13" t="s">
        <v>732</v>
      </c>
      <c r="C511" s="28">
        <v>-59192</v>
      </c>
      <c r="D511" s="12">
        <v>-12259.48</v>
      </c>
      <c r="E511" s="12">
        <v>-12259.48</v>
      </c>
      <c r="F511" s="15">
        <f t="shared" si="28"/>
        <v>100</v>
      </c>
      <c r="G511" s="208">
        <f t="shared" si="30"/>
        <v>20.711379916204891</v>
      </c>
    </row>
    <row r="512" spans="1:7" ht="49.8" customHeight="1" x14ac:dyDescent="0.3">
      <c r="A512" s="1" t="s">
        <v>597</v>
      </c>
      <c r="B512" s="13" t="s">
        <v>596</v>
      </c>
      <c r="C512" s="28">
        <v>-192271.38</v>
      </c>
      <c r="D512" s="12">
        <v>-65.94</v>
      </c>
      <c r="E512" s="12">
        <v>-65.94</v>
      </c>
      <c r="F512" s="15">
        <f t="shared" si="28"/>
        <v>100</v>
      </c>
      <c r="G512" s="208">
        <f t="shared" si="30"/>
        <v>3.4295275771152212E-2</v>
      </c>
    </row>
    <row r="513" spans="1:7" ht="62.4" x14ac:dyDescent="0.3">
      <c r="A513" s="1" t="s">
        <v>693</v>
      </c>
      <c r="B513" s="13" t="s">
        <v>694</v>
      </c>
      <c r="C513" s="28">
        <v>-73695139.569999993</v>
      </c>
      <c r="D513" s="12">
        <v>-4382244.97</v>
      </c>
      <c r="E513" s="12">
        <v>-4382244.97</v>
      </c>
      <c r="F513" s="15">
        <f t="shared" si="28"/>
        <v>100</v>
      </c>
      <c r="G513" s="208">
        <f t="shared" si="30"/>
        <v>5.946450465484884</v>
      </c>
    </row>
    <row r="514" spans="1:7" ht="46.8" x14ac:dyDescent="0.3">
      <c r="A514" s="1" t="s">
        <v>976</v>
      </c>
      <c r="B514" s="13" t="s">
        <v>977</v>
      </c>
      <c r="C514" s="28">
        <v>-230000</v>
      </c>
      <c r="D514" s="12">
        <v>0</v>
      </c>
      <c r="E514" s="12">
        <v>-618869</v>
      </c>
      <c r="F514" s="15"/>
      <c r="G514" s="208">
        <f t="shared" si="30"/>
        <v>269.07347826086954</v>
      </c>
    </row>
    <row r="515" spans="1:7" s="175" customFormat="1" ht="62.4" x14ac:dyDescent="0.3">
      <c r="A515" s="179" t="s">
        <v>1084</v>
      </c>
      <c r="B515" s="182" t="s">
        <v>1085</v>
      </c>
      <c r="C515" s="176">
        <v>-2984.85</v>
      </c>
      <c r="D515" s="181">
        <v>0</v>
      </c>
      <c r="E515" s="181">
        <v>0</v>
      </c>
      <c r="F515" s="178"/>
      <c r="G515" s="208">
        <f t="shared" si="30"/>
        <v>0</v>
      </c>
    </row>
    <row r="516" spans="1:7" s="175" customFormat="1" ht="51" customHeight="1" x14ac:dyDescent="0.3">
      <c r="A516" s="179" t="s">
        <v>1086</v>
      </c>
      <c r="B516" s="182" t="s">
        <v>1087</v>
      </c>
      <c r="C516" s="176">
        <v>-4610.5200000000004</v>
      </c>
      <c r="D516" s="181">
        <v>0</v>
      </c>
      <c r="E516" s="181">
        <v>0</v>
      </c>
      <c r="F516" s="178"/>
      <c r="G516" s="208">
        <f t="shared" si="30"/>
        <v>0</v>
      </c>
    </row>
    <row r="517" spans="1:7" ht="31.2" x14ac:dyDescent="0.3">
      <c r="A517" s="1" t="s">
        <v>613</v>
      </c>
      <c r="B517" s="13" t="s">
        <v>614</v>
      </c>
      <c r="C517" s="28">
        <v>-7920000</v>
      </c>
      <c r="D517" s="12">
        <v>0</v>
      </c>
      <c r="E517" s="12">
        <v>-1.74</v>
      </c>
      <c r="F517" s="15"/>
      <c r="G517" s="208">
        <f t="shared" ref="G517:G553" si="34">E517/C517*100</f>
        <v>2.1969696969696969E-5</v>
      </c>
    </row>
    <row r="518" spans="1:7" ht="31.2" x14ac:dyDescent="0.3">
      <c r="A518" s="1" t="s">
        <v>695</v>
      </c>
      <c r="B518" s="13" t="s">
        <v>696</v>
      </c>
      <c r="C518" s="28">
        <v>-36766.11</v>
      </c>
      <c r="D518" s="12">
        <v>-9128.59</v>
      </c>
      <c r="E518" s="12">
        <v>-9128.59</v>
      </c>
      <c r="F518" s="15">
        <f t="shared" si="28"/>
        <v>100</v>
      </c>
      <c r="G518" s="208">
        <f t="shared" si="34"/>
        <v>24.828816537838787</v>
      </c>
    </row>
    <row r="519" spans="1:7" ht="46.8" x14ac:dyDescent="0.3">
      <c r="A519" s="1" t="s">
        <v>978</v>
      </c>
      <c r="B519" s="13" t="s">
        <v>979</v>
      </c>
      <c r="C519" s="28">
        <v>-61607.45</v>
      </c>
      <c r="D519" s="12">
        <v>0</v>
      </c>
      <c r="E519" s="12">
        <v>-59529.93</v>
      </c>
      <c r="F519" s="15"/>
      <c r="G519" s="208">
        <f t="shared" si="34"/>
        <v>96.62781043526391</v>
      </c>
    </row>
    <row r="520" spans="1:7" ht="52.2" customHeight="1" x14ac:dyDescent="0.3">
      <c r="A520" s="1" t="s">
        <v>609</v>
      </c>
      <c r="B520" s="13" t="s">
        <v>598</v>
      </c>
      <c r="C520" s="28">
        <v>-1716191.17</v>
      </c>
      <c r="D520" s="12">
        <v>0</v>
      </c>
      <c r="E520" s="12">
        <v>-507772.08</v>
      </c>
      <c r="F520" s="15"/>
      <c r="G520" s="208">
        <f t="shared" si="34"/>
        <v>29.587151412741509</v>
      </c>
    </row>
    <row r="521" spans="1:7" ht="62.4" x14ac:dyDescent="0.3">
      <c r="A521" s="1" t="s">
        <v>697</v>
      </c>
      <c r="B521" s="13" t="s">
        <v>698</v>
      </c>
      <c r="C521" s="28">
        <v>-1274935.8600000001</v>
      </c>
      <c r="D521" s="12">
        <v>0</v>
      </c>
      <c r="E521" s="12">
        <v>-2113953.44</v>
      </c>
      <c r="F521" s="15"/>
      <c r="G521" s="208">
        <f t="shared" si="34"/>
        <v>165.80861095239723</v>
      </c>
    </row>
    <row r="522" spans="1:7" s="180" customFormat="1" ht="31.2" x14ac:dyDescent="0.3">
      <c r="A522" s="184" t="s">
        <v>1088</v>
      </c>
      <c r="B522" s="187" t="s">
        <v>1089</v>
      </c>
      <c r="C522" s="181">
        <v>-70272.789999999994</v>
      </c>
      <c r="D522" s="181">
        <v>0</v>
      </c>
      <c r="E522" s="181">
        <v>0</v>
      </c>
      <c r="F522" s="183"/>
      <c r="G522" s="208">
        <f t="shared" si="34"/>
        <v>0</v>
      </c>
    </row>
    <row r="523" spans="1:7" ht="31.2" x14ac:dyDescent="0.3">
      <c r="A523" s="1" t="s">
        <v>980</v>
      </c>
      <c r="B523" s="13" t="s">
        <v>981</v>
      </c>
      <c r="C523" s="28">
        <v>0</v>
      </c>
      <c r="D523" s="12">
        <v>0</v>
      </c>
      <c r="E523" s="12">
        <v>-514.65</v>
      </c>
      <c r="F523" s="15"/>
      <c r="G523" s="208"/>
    </row>
    <row r="524" spans="1:7" ht="31.2" x14ac:dyDescent="0.3">
      <c r="A524" s="1" t="s">
        <v>922</v>
      </c>
      <c r="B524" s="13" t="s">
        <v>923</v>
      </c>
      <c r="C524" s="28">
        <v>0</v>
      </c>
      <c r="D524" s="12">
        <v>0</v>
      </c>
      <c r="E524" s="12">
        <v>-6074560.6600000001</v>
      </c>
      <c r="F524" s="15"/>
      <c r="G524" s="208"/>
    </row>
    <row r="525" spans="1:7" ht="62.4" x14ac:dyDescent="0.3">
      <c r="A525" s="1" t="s">
        <v>924</v>
      </c>
      <c r="B525" s="13" t="s">
        <v>925</v>
      </c>
      <c r="C525" s="28">
        <v>0</v>
      </c>
      <c r="D525" s="12">
        <v>-1475538</v>
      </c>
      <c r="E525" s="12">
        <v>-1498484.35</v>
      </c>
      <c r="F525" s="15">
        <f t="shared" si="28"/>
        <v>101.55511752323561</v>
      </c>
      <c r="G525" s="208"/>
    </row>
    <row r="526" spans="1:7" ht="78" x14ac:dyDescent="0.3">
      <c r="A526" s="1" t="s">
        <v>982</v>
      </c>
      <c r="B526" s="13" t="s">
        <v>983</v>
      </c>
      <c r="C526" s="28">
        <v>0</v>
      </c>
      <c r="D526" s="12">
        <v>0</v>
      </c>
      <c r="E526" s="12">
        <v>-13175346.48</v>
      </c>
      <c r="F526" s="15"/>
      <c r="G526" s="208"/>
    </row>
    <row r="527" spans="1:7" ht="31.2" x14ac:dyDescent="0.3">
      <c r="A527" s="1" t="s">
        <v>437</v>
      </c>
      <c r="B527" s="2" t="s">
        <v>438</v>
      </c>
      <c r="C527" s="28">
        <v>-11726.87</v>
      </c>
      <c r="D527" s="12">
        <v>0</v>
      </c>
      <c r="E527" s="12">
        <v>-2804.71</v>
      </c>
      <c r="F527" s="15"/>
      <c r="G527" s="208">
        <f t="shared" si="34"/>
        <v>23.916953117072161</v>
      </c>
    </row>
    <row r="528" spans="1:7" ht="54" customHeight="1" x14ac:dyDescent="0.3">
      <c r="A528" s="1" t="s">
        <v>439</v>
      </c>
      <c r="B528" s="2" t="s">
        <v>440</v>
      </c>
      <c r="C528" s="28">
        <v>-1509366.26</v>
      </c>
      <c r="D528" s="12">
        <v>0</v>
      </c>
      <c r="E528" s="12">
        <v>-1040900.26</v>
      </c>
      <c r="F528" s="15"/>
      <c r="G528" s="208">
        <f t="shared" si="34"/>
        <v>68.962735393329908</v>
      </c>
    </row>
    <row r="529" spans="1:7" ht="31.2" x14ac:dyDescent="0.3">
      <c r="A529" s="1" t="s">
        <v>330</v>
      </c>
      <c r="B529" s="2" t="s">
        <v>147</v>
      </c>
      <c r="C529" s="28">
        <v>-596557.26</v>
      </c>
      <c r="D529" s="12">
        <v>-300</v>
      </c>
      <c r="E529" s="12">
        <v>-384326.51</v>
      </c>
      <c r="F529" s="15">
        <f t="shared" ref="F529:F553" si="35">E529/D529*100</f>
        <v>128108.83666666666</v>
      </c>
      <c r="G529" s="208">
        <f t="shared" si="34"/>
        <v>64.424077246164103</v>
      </c>
    </row>
    <row r="530" spans="1:7" ht="62.4" x14ac:dyDescent="0.3">
      <c r="A530" s="1" t="s">
        <v>331</v>
      </c>
      <c r="B530" s="2" t="s">
        <v>138</v>
      </c>
      <c r="C530" s="28">
        <v>-1096674.4099999999</v>
      </c>
      <c r="D530" s="12">
        <v>-10000</v>
      </c>
      <c r="E530" s="12">
        <v>-463265.77</v>
      </c>
      <c r="F530" s="15">
        <f>E530/D530*100</f>
        <v>4632.6576999999997</v>
      </c>
      <c r="G530" s="208">
        <f t="shared" si="34"/>
        <v>42.242781063889332</v>
      </c>
    </row>
    <row r="531" spans="1:7" ht="31.2" x14ac:dyDescent="0.3">
      <c r="A531" s="1" t="s">
        <v>926</v>
      </c>
      <c r="B531" s="2" t="s">
        <v>927</v>
      </c>
      <c r="C531" s="28">
        <v>0</v>
      </c>
      <c r="D531" s="12">
        <v>0</v>
      </c>
      <c r="E531" s="12">
        <v>-3668</v>
      </c>
      <c r="F531" s="15"/>
      <c r="G531" s="208"/>
    </row>
    <row r="532" spans="1:7" ht="96.6" customHeight="1" x14ac:dyDescent="0.3">
      <c r="A532" s="1" t="s">
        <v>441</v>
      </c>
      <c r="B532" s="2" t="s">
        <v>452</v>
      </c>
      <c r="C532" s="28">
        <v>-26515.7</v>
      </c>
      <c r="D532" s="12">
        <v>-70</v>
      </c>
      <c r="E532" s="12">
        <v>-6570</v>
      </c>
      <c r="F532" s="15">
        <f>E532/D532*100</f>
        <v>9385.7142857142862</v>
      </c>
      <c r="G532" s="208">
        <f t="shared" si="34"/>
        <v>24.777773168349317</v>
      </c>
    </row>
    <row r="533" spans="1:7" s="185" customFormat="1" ht="62.4" x14ac:dyDescent="0.3">
      <c r="A533" s="189" t="s">
        <v>1090</v>
      </c>
      <c r="B533" s="190" t="s">
        <v>1091</v>
      </c>
      <c r="C533" s="186">
        <v>-1433.32</v>
      </c>
      <c r="D533" s="186">
        <v>0</v>
      </c>
      <c r="E533" s="186">
        <v>0</v>
      </c>
      <c r="F533" s="188"/>
      <c r="G533" s="208">
        <f t="shared" si="34"/>
        <v>0</v>
      </c>
    </row>
    <row r="534" spans="1:7" ht="62.4" x14ac:dyDescent="0.3">
      <c r="A534" s="1" t="s">
        <v>538</v>
      </c>
      <c r="B534" s="2" t="s">
        <v>537</v>
      </c>
      <c r="C534" s="28">
        <v>-705.3</v>
      </c>
      <c r="D534" s="12">
        <v>0</v>
      </c>
      <c r="E534" s="12">
        <v>-379.65</v>
      </c>
      <c r="F534" s="15"/>
      <c r="G534" s="208">
        <f t="shared" si="34"/>
        <v>53.82815823054019</v>
      </c>
    </row>
    <row r="535" spans="1:7" ht="46.8" x14ac:dyDescent="0.3">
      <c r="A535" s="1" t="s">
        <v>984</v>
      </c>
      <c r="B535" s="2" t="s">
        <v>985</v>
      </c>
      <c r="C535" s="28">
        <v>-15568</v>
      </c>
      <c r="D535" s="12">
        <v>0</v>
      </c>
      <c r="E535" s="12">
        <v>-16828.29</v>
      </c>
      <c r="F535" s="15"/>
      <c r="G535" s="208">
        <f t="shared" si="34"/>
        <v>108.09538797533402</v>
      </c>
    </row>
    <row r="536" spans="1:7" ht="94.8" customHeight="1" x14ac:dyDescent="0.3">
      <c r="A536" s="1" t="s">
        <v>928</v>
      </c>
      <c r="B536" s="2" t="s">
        <v>929</v>
      </c>
      <c r="C536" s="28">
        <v>0</v>
      </c>
      <c r="D536" s="12">
        <v>-15625000</v>
      </c>
      <c r="E536" s="12">
        <v>-15650000</v>
      </c>
      <c r="F536" s="15">
        <f t="shared" ref="F536:F551" si="36">E536/D536*100</f>
        <v>100.16000000000001</v>
      </c>
      <c r="G536" s="208"/>
    </row>
    <row r="537" spans="1:7" ht="46.8" x14ac:dyDescent="0.3">
      <c r="A537" s="1" t="s">
        <v>745</v>
      </c>
      <c r="B537" s="2" t="s">
        <v>746</v>
      </c>
      <c r="C537" s="28">
        <v>0</v>
      </c>
      <c r="D537" s="12">
        <v>0</v>
      </c>
      <c r="E537" s="12">
        <v>-734533.61</v>
      </c>
      <c r="F537" s="15"/>
      <c r="G537" s="208"/>
    </row>
    <row r="538" spans="1:7" ht="46.8" x14ac:dyDescent="0.3">
      <c r="A538" s="1" t="s">
        <v>935</v>
      </c>
      <c r="B538" s="2" t="s">
        <v>930</v>
      </c>
      <c r="C538" s="28">
        <v>0</v>
      </c>
      <c r="D538" s="12">
        <v>-940489.8</v>
      </c>
      <c r="E538" s="12">
        <v>-940489.8</v>
      </c>
      <c r="F538" s="15">
        <f t="shared" si="36"/>
        <v>100</v>
      </c>
      <c r="G538" s="208"/>
    </row>
    <row r="539" spans="1:7" ht="62.4" x14ac:dyDescent="0.3">
      <c r="A539" s="1" t="s">
        <v>936</v>
      </c>
      <c r="B539" s="2" t="s">
        <v>931</v>
      </c>
      <c r="C539" s="28">
        <v>0</v>
      </c>
      <c r="D539" s="12">
        <v>-7224.42</v>
      </c>
      <c r="E539" s="12">
        <v>-7642.21</v>
      </c>
      <c r="F539" s="15">
        <f t="shared" si="36"/>
        <v>105.78302479645426</v>
      </c>
      <c r="G539" s="208"/>
    </row>
    <row r="540" spans="1:7" ht="109.2" x14ac:dyDescent="0.3">
      <c r="A540" s="1" t="s">
        <v>937</v>
      </c>
      <c r="B540" s="2" t="s">
        <v>932</v>
      </c>
      <c r="C540" s="28">
        <v>0</v>
      </c>
      <c r="D540" s="12">
        <v>-2170.9899999999998</v>
      </c>
      <c r="E540" s="12">
        <v>-2170.9899999999998</v>
      </c>
      <c r="F540" s="15">
        <f t="shared" si="36"/>
        <v>100</v>
      </c>
      <c r="G540" s="208"/>
    </row>
    <row r="541" spans="1:7" ht="62.4" x14ac:dyDescent="0.3">
      <c r="A541" s="1" t="s">
        <v>986</v>
      </c>
      <c r="B541" s="2" t="s">
        <v>987</v>
      </c>
      <c r="C541" s="28">
        <v>0</v>
      </c>
      <c r="D541" s="12">
        <v>0</v>
      </c>
      <c r="E541" s="12">
        <v>-115684.85</v>
      </c>
      <c r="F541" s="15"/>
      <c r="G541" s="208"/>
    </row>
    <row r="542" spans="1:7" ht="46.8" x14ac:dyDescent="0.3">
      <c r="A542" s="1" t="s">
        <v>938</v>
      </c>
      <c r="B542" s="2" t="s">
        <v>933</v>
      </c>
      <c r="C542" s="28">
        <v>0</v>
      </c>
      <c r="D542" s="12">
        <v>0</v>
      </c>
      <c r="E542" s="12">
        <v>-2018.52</v>
      </c>
      <c r="F542" s="15"/>
      <c r="G542" s="208"/>
    </row>
    <row r="543" spans="1:7" ht="65.400000000000006" customHeight="1" x14ac:dyDescent="0.3">
      <c r="A543" s="1" t="s">
        <v>939</v>
      </c>
      <c r="B543" s="2" t="s">
        <v>934</v>
      </c>
      <c r="C543" s="28">
        <v>0</v>
      </c>
      <c r="D543" s="12">
        <v>0</v>
      </c>
      <c r="E543" s="12">
        <v>-633820</v>
      </c>
      <c r="F543" s="15"/>
      <c r="G543" s="208"/>
    </row>
    <row r="544" spans="1:7" ht="109.2" x14ac:dyDescent="0.3">
      <c r="A544" s="1" t="s">
        <v>940</v>
      </c>
      <c r="B544" s="2" t="s">
        <v>941</v>
      </c>
      <c r="C544" s="28">
        <v>0</v>
      </c>
      <c r="D544" s="12">
        <v>0</v>
      </c>
      <c r="E544" s="12">
        <v>-0.01</v>
      </c>
      <c r="F544" s="15"/>
      <c r="G544" s="208"/>
    </row>
    <row r="545" spans="1:7" s="191" customFormat="1" ht="93.6" x14ac:dyDescent="0.3">
      <c r="A545" s="194" t="s">
        <v>1092</v>
      </c>
      <c r="B545" s="195" t="s">
        <v>1093</v>
      </c>
      <c r="C545" s="192">
        <v>-329425.46999999997</v>
      </c>
      <c r="D545" s="197">
        <v>0</v>
      </c>
      <c r="E545" s="197">
        <v>0</v>
      </c>
      <c r="F545" s="193"/>
      <c r="G545" s="208">
        <f t="shared" si="34"/>
        <v>0</v>
      </c>
    </row>
    <row r="546" spans="1:7" s="191" customFormat="1" ht="140.4" x14ac:dyDescent="0.3">
      <c r="A546" s="194" t="s">
        <v>1094</v>
      </c>
      <c r="B546" s="195" t="s">
        <v>1095</v>
      </c>
      <c r="C546" s="192">
        <v>-2405129.77</v>
      </c>
      <c r="D546" s="197">
        <v>0</v>
      </c>
      <c r="E546" s="197">
        <v>0</v>
      </c>
      <c r="F546" s="193"/>
      <c r="G546" s="208">
        <f t="shared" si="34"/>
        <v>0</v>
      </c>
    </row>
    <row r="547" spans="1:7" s="191" customFormat="1" ht="124.8" x14ac:dyDescent="0.3">
      <c r="A547" s="194" t="s">
        <v>1096</v>
      </c>
      <c r="B547" s="195" t="s">
        <v>1097</v>
      </c>
      <c r="C547" s="192">
        <v>-99358.38</v>
      </c>
      <c r="D547" s="197">
        <v>0</v>
      </c>
      <c r="E547" s="197">
        <v>0</v>
      </c>
      <c r="F547" s="193"/>
      <c r="G547" s="208">
        <f t="shared" si="34"/>
        <v>0</v>
      </c>
    </row>
    <row r="548" spans="1:7" ht="144" customHeight="1" x14ac:dyDescent="0.3">
      <c r="A548" s="1" t="s">
        <v>942</v>
      </c>
      <c r="B548" s="2" t="s">
        <v>943</v>
      </c>
      <c r="C548" s="28">
        <v>0</v>
      </c>
      <c r="D548" s="12">
        <v>-7891392.46</v>
      </c>
      <c r="E548" s="12">
        <v>-7891392.46</v>
      </c>
      <c r="F548" s="15">
        <f t="shared" si="36"/>
        <v>100</v>
      </c>
      <c r="G548" s="208"/>
    </row>
    <row r="549" spans="1:7" s="196" customFormat="1" ht="128.4" customHeight="1" x14ac:dyDescent="0.3">
      <c r="A549" s="199" t="s">
        <v>1098</v>
      </c>
      <c r="B549" s="203" t="s">
        <v>1099</v>
      </c>
      <c r="C549" s="197">
        <v>-24471373.780000001</v>
      </c>
      <c r="D549" s="201">
        <v>0</v>
      </c>
      <c r="E549" s="201">
        <v>0</v>
      </c>
      <c r="F549" s="198"/>
      <c r="G549" s="208">
        <f t="shared" si="34"/>
        <v>0</v>
      </c>
    </row>
    <row r="550" spans="1:7" s="200" customFormat="1" ht="132.6" customHeight="1" x14ac:dyDescent="0.3">
      <c r="A550" s="204" t="s">
        <v>1100</v>
      </c>
      <c r="B550" s="205" t="s">
        <v>1101</v>
      </c>
      <c r="C550" s="201">
        <v>-59.51</v>
      </c>
      <c r="D550" s="201">
        <v>0</v>
      </c>
      <c r="E550" s="201">
        <v>0</v>
      </c>
      <c r="F550" s="202"/>
      <c r="G550" s="208">
        <f t="shared" si="34"/>
        <v>0</v>
      </c>
    </row>
    <row r="551" spans="1:7" ht="78" x14ac:dyDescent="0.3">
      <c r="A551" s="1" t="s">
        <v>944</v>
      </c>
      <c r="B551" s="2" t="s">
        <v>945</v>
      </c>
      <c r="C551" s="28">
        <v>0</v>
      </c>
      <c r="D551" s="12">
        <v>-17895.330000000002</v>
      </c>
      <c r="E551" s="12">
        <v>-123196.67</v>
      </c>
      <c r="F551" s="15">
        <f t="shared" si="36"/>
        <v>688.42916000990192</v>
      </c>
      <c r="G551" s="208"/>
    </row>
    <row r="552" spans="1:7" ht="46.8" x14ac:dyDescent="0.3">
      <c r="A552" s="1" t="s">
        <v>442</v>
      </c>
      <c r="B552" s="13" t="s">
        <v>443</v>
      </c>
      <c r="C552" s="28">
        <v>-537586.31000000006</v>
      </c>
      <c r="D552" s="12">
        <v>0</v>
      </c>
      <c r="E552" s="12">
        <v>-3217278.32</v>
      </c>
      <c r="F552" s="15"/>
      <c r="G552" s="208">
        <f t="shared" si="34"/>
        <v>598.4673084402018</v>
      </c>
    </row>
    <row r="553" spans="1:7" ht="20.25" customHeight="1" x14ac:dyDescent="0.3">
      <c r="A553" s="20" t="s">
        <v>29</v>
      </c>
      <c r="B553" s="21"/>
      <c r="C553" s="27">
        <f>C4+C246</f>
        <v>40534063860.300003</v>
      </c>
      <c r="D553" s="11">
        <f>D4+D246</f>
        <v>86224831724.149994</v>
      </c>
      <c r="E553" s="11">
        <f>E4+E246</f>
        <v>47843585502.229996</v>
      </c>
      <c r="F553" s="16">
        <f t="shared" si="35"/>
        <v>55.487015220036525</v>
      </c>
      <c r="G553" s="209">
        <f t="shared" si="34"/>
        <v>118.03303430695264</v>
      </c>
    </row>
    <row r="556" spans="1:7" x14ac:dyDescent="0.3">
      <c r="E556" s="7"/>
    </row>
    <row r="557" spans="1:7" x14ac:dyDescent="0.3">
      <c r="B557" s="9"/>
      <c r="C557" s="9"/>
      <c r="E557" s="5"/>
      <c r="F557" s="5"/>
    </row>
    <row r="561" spans="2:4" x14ac:dyDescent="0.3">
      <c r="B561" s="10"/>
      <c r="C561" s="10"/>
      <c r="D561" s="4"/>
    </row>
    <row r="562" spans="2:4" x14ac:dyDescent="0.3">
      <c r="B562" s="10"/>
      <c r="C562" s="10"/>
      <c r="D562" s="4"/>
    </row>
  </sheetData>
  <mergeCells count="3">
    <mergeCell ref="A553:B553"/>
    <mergeCell ref="A1:G1"/>
    <mergeCell ref="A2:G2"/>
  </mergeCells>
  <pageMargins left="0.23622047244094491" right="0.23622047244094491" top="0.31496062992125984" bottom="0.27559055118110237" header="0.15748031496062992" footer="0.15748031496062992"/>
  <pageSetup paperSize="9" scale="72"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2023-08-16T07:38:26Z</cp:lastPrinted>
  <dcterms:created xsi:type="dcterms:W3CDTF">2018-12-25T15:55:39Z</dcterms:created>
  <dcterms:modified xsi:type="dcterms:W3CDTF">2023-08-16T14:30:48Z</dcterms:modified>
</cp:coreProperties>
</file>